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276" windowWidth="18732" windowHeight="1221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Pol'!$A$1:$U$92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82" i="12"/>
  <c r="F39" i="1" s="1"/>
  <c r="BA75" i="12"/>
  <c r="BA74"/>
  <c r="BA73"/>
  <c r="BA72"/>
  <c r="BA71"/>
  <c r="BA70"/>
  <c r="BA69"/>
  <c r="BA68"/>
  <c r="BA63"/>
  <c r="BA62"/>
  <c r="BA61"/>
  <c r="BA59"/>
  <c r="BA58"/>
  <c r="BA57"/>
  <c r="BA25"/>
  <c r="BA24"/>
  <c r="BA23"/>
  <c r="BA22"/>
  <c r="G9"/>
  <c r="M9" s="1"/>
  <c r="I9"/>
  <c r="K9"/>
  <c r="O9"/>
  <c r="O8" s="1"/>
  <c r="Q9"/>
  <c r="U9"/>
  <c r="G10"/>
  <c r="I10"/>
  <c r="K10"/>
  <c r="M10"/>
  <c r="O10"/>
  <c r="Q10"/>
  <c r="U10"/>
  <c r="G11"/>
  <c r="M11" s="1"/>
  <c r="I11"/>
  <c r="K11"/>
  <c r="O11"/>
  <c r="Q11"/>
  <c r="U11"/>
  <c r="G12"/>
  <c r="M12" s="1"/>
  <c r="I12"/>
  <c r="K12"/>
  <c r="O12"/>
  <c r="Q12"/>
  <c r="U12"/>
  <c r="G13"/>
  <c r="M13" s="1"/>
  <c r="I13"/>
  <c r="K13"/>
  <c r="O13"/>
  <c r="Q13"/>
  <c r="U13"/>
  <c r="G14"/>
  <c r="M14" s="1"/>
  <c r="I14"/>
  <c r="K14"/>
  <c r="O14"/>
  <c r="Q14"/>
  <c r="U14"/>
  <c r="G15"/>
  <c r="M15" s="1"/>
  <c r="I15"/>
  <c r="K15"/>
  <c r="O15"/>
  <c r="Q15"/>
  <c r="U15"/>
  <c r="G16"/>
  <c r="M16" s="1"/>
  <c r="I16"/>
  <c r="K16"/>
  <c r="O16"/>
  <c r="Q16"/>
  <c r="U16"/>
  <c r="G17"/>
  <c r="I17"/>
  <c r="K17"/>
  <c r="M17"/>
  <c r="O17"/>
  <c r="Q17"/>
  <c r="U17"/>
  <c r="G18"/>
  <c r="I18"/>
  <c r="K18"/>
  <c r="M18"/>
  <c r="O18"/>
  <c r="Q18"/>
  <c r="U18"/>
  <c r="G19"/>
  <c r="I19"/>
  <c r="K19"/>
  <c r="M19"/>
  <c r="O19"/>
  <c r="Q19"/>
  <c r="U19"/>
  <c r="G20"/>
  <c r="M20" s="1"/>
  <c r="I20"/>
  <c r="K20"/>
  <c r="O20"/>
  <c r="Q20"/>
  <c r="U20"/>
  <c r="G21"/>
  <c r="M21" s="1"/>
  <c r="I21"/>
  <c r="K21"/>
  <c r="O21"/>
  <c r="Q21"/>
  <c r="U21"/>
  <c r="G26"/>
  <c r="M26" s="1"/>
  <c r="I26"/>
  <c r="K26"/>
  <c r="O26"/>
  <c r="Q26"/>
  <c r="U26"/>
  <c r="G27"/>
  <c r="M27" s="1"/>
  <c r="I27"/>
  <c r="K27"/>
  <c r="O27"/>
  <c r="Q27"/>
  <c r="U27"/>
  <c r="G28"/>
  <c r="M28" s="1"/>
  <c r="I28"/>
  <c r="K28"/>
  <c r="O28"/>
  <c r="Q28"/>
  <c r="U28"/>
  <c r="G29"/>
  <c r="I29"/>
  <c r="K29"/>
  <c r="M29"/>
  <c r="O29"/>
  <c r="Q29"/>
  <c r="U29"/>
  <c r="G30"/>
  <c r="M30" s="1"/>
  <c r="I30"/>
  <c r="K30"/>
  <c r="O30"/>
  <c r="Q30"/>
  <c r="U30"/>
  <c r="G31"/>
  <c r="M31" s="1"/>
  <c r="I31"/>
  <c r="K31"/>
  <c r="O31"/>
  <c r="Q31"/>
  <c r="U31"/>
  <c r="G33"/>
  <c r="M33" s="1"/>
  <c r="I33"/>
  <c r="K33"/>
  <c r="O33"/>
  <c r="Q33"/>
  <c r="U33"/>
  <c r="G34"/>
  <c r="M34" s="1"/>
  <c r="I34"/>
  <c r="K34"/>
  <c r="O34"/>
  <c r="Q34"/>
  <c r="U34"/>
  <c r="G35"/>
  <c r="M35" s="1"/>
  <c r="I35"/>
  <c r="K35"/>
  <c r="O35"/>
  <c r="Q35"/>
  <c r="U35"/>
  <c r="G36"/>
  <c r="M36" s="1"/>
  <c r="I36"/>
  <c r="K36"/>
  <c r="O36"/>
  <c r="Q36"/>
  <c r="U36"/>
  <c r="G37"/>
  <c r="M37" s="1"/>
  <c r="I37"/>
  <c r="K37"/>
  <c r="O37"/>
  <c r="Q37"/>
  <c r="U37"/>
  <c r="G38"/>
  <c r="M38" s="1"/>
  <c r="I38"/>
  <c r="K38"/>
  <c r="O38"/>
  <c r="Q38"/>
  <c r="U38"/>
  <c r="G39"/>
  <c r="I39"/>
  <c r="K39"/>
  <c r="M39"/>
  <c r="O39"/>
  <c r="Q39"/>
  <c r="U39"/>
  <c r="G40"/>
  <c r="M40" s="1"/>
  <c r="I40"/>
  <c r="K40"/>
  <c r="O40"/>
  <c r="Q40"/>
  <c r="U40"/>
  <c r="G41"/>
  <c r="M41" s="1"/>
  <c r="I41"/>
  <c r="K41"/>
  <c r="O41"/>
  <c r="Q41"/>
  <c r="U41"/>
  <c r="G42"/>
  <c r="M42" s="1"/>
  <c r="I42"/>
  <c r="K42"/>
  <c r="O42"/>
  <c r="Q42"/>
  <c r="U42"/>
  <c r="G43"/>
  <c r="M43" s="1"/>
  <c r="I43"/>
  <c r="K43"/>
  <c r="O43"/>
  <c r="Q43"/>
  <c r="U43"/>
  <c r="G44"/>
  <c r="M44" s="1"/>
  <c r="I44"/>
  <c r="K44"/>
  <c r="O44"/>
  <c r="Q44"/>
  <c r="U44"/>
  <c r="G45"/>
  <c r="I45"/>
  <c r="K45"/>
  <c r="M45"/>
  <c r="O45"/>
  <c r="Q45"/>
  <c r="U45"/>
  <c r="G46"/>
  <c r="M46" s="1"/>
  <c r="I46"/>
  <c r="K46"/>
  <c r="O46"/>
  <c r="Q46"/>
  <c r="U46"/>
  <c r="G47"/>
  <c r="I47"/>
  <c r="K47"/>
  <c r="M47"/>
  <c r="O47"/>
  <c r="Q47"/>
  <c r="U47"/>
  <c r="G48"/>
  <c r="M48" s="1"/>
  <c r="I48"/>
  <c r="K48"/>
  <c r="O48"/>
  <c r="Q48"/>
  <c r="U48"/>
  <c r="G49"/>
  <c r="M49" s="1"/>
  <c r="I49"/>
  <c r="K49"/>
  <c r="O49"/>
  <c r="Q49"/>
  <c r="U49"/>
  <c r="G50"/>
  <c r="I51" i="1" s="1"/>
  <c r="G51" i="12"/>
  <c r="I51"/>
  <c r="K51"/>
  <c r="M51"/>
  <c r="O51"/>
  <c r="Q51"/>
  <c r="U51"/>
  <c r="G52"/>
  <c r="M52" s="1"/>
  <c r="I52"/>
  <c r="K52"/>
  <c r="K50" s="1"/>
  <c r="O52"/>
  <c r="Q52"/>
  <c r="U52"/>
  <c r="G53"/>
  <c r="M53" s="1"/>
  <c r="I53"/>
  <c r="K53"/>
  <c r="O53"/>
  <c r="Q53"/>
  <c r="U53"/>
  <c r="G54"/>
  <c r="I54"/>
  <c r="K54"/>
  <c r="M54"/>
  <c r="O54"/>
  <c r="Q54"/>
  <c r="U54"/>
  <c r="G55"/>
  <c r="M55" s="1"/>
  <c r="I55"/>
  <c r="K55"/>
  <c r="O55"/>
  <c r="Q55"/>
  <c r="U55"/>
  <c r="G56"/>
  <c r="M56" s="1"/>
  <c r="I56"/>
  <c r="K56"/>
  <c r="O56"/>
  <c r="Q56"/>
  <c r="U56"/>
  <c r="G60"/>
  <c r="M60" s="1"/>
  <c r="I60"/>
  <c r="K60"/>
  <c r="O60"/>
  <c r="Q60"/>
  <c r="U60"/>
  <c r="G64"/>
  <c r="M64" s="1"/>
  <c r="I64"/>
  <c r="K64"/>
  <c r="O64"/>
  <c r="Q64"/>
  <c r="U64"/>
  <c r="G65"/>
  <c r="M65" s="1"/>
  <c r="I65"/>
  <c r="K65"/>
  <c r="O65"/>
  <c r="Q65"/>
  <c r="U65"/>
  <c r="G66"/>
  <c r="I52" i="1" s="1"/>
  <c r="G67" i="12"/>
  <c r="M67" s="1"/>
  <c r="I67"/>
  <c r="K67"/>
  <c r="O67"/>
  <c r="Q67"/>
  <c r="U67"/>
  <c r="U66" s="1"/>
  <c r="G76"/>
  <c r="M76" s="1"/>
  <c r="I76"/>
  <c r="K76"/>
  <c r="K66" s="1"/>
  <c r="O76"/>
  <c r="Q76"/>
  <c r="U76"/>
  <c r="G77"/>
  <c r="I53" i="1" s="1"/>
  <c r="G78" i="12"/>
  <c r="M78" s="1"/>
  <c r="I78"/>
  <c r="K78"/>
  <c r="O78"/>
  <c r="Q78"/>
  <c r="U78"/>
  <c r="U77" s="1"/>
  <c r="G79"/>
  <c r="M79" s="1"/>
  <c r="I79"/>
  <c r="K79"/>
  <c r="O79"/>
  <c r="Q79"/>
  <c r="U79"/>
  <c r="G80"/>
  <c r="M80" s="1"/>
  <c r="I80"/>
  <c r="K80"/>
  <c r="O80"/>
  <c r="Q80"/>
  <c r="U80"/>
  <c r="I20" i="1"/>
  <c r="I19"/>
  <c r="I17"/>
  <c r="AZ43"/>
  <c r="G27"/>
  <c r="J28"/>
  <c r="J26"/>
  <c r="G38"/>
  <c r="F38"/>
  <c r="H32"/>
  <c r="J23"/>
  <c r="J24"/>
  <c r="J25"/>
  <c r="J27"/>
  <c r="E24"/>
  <c r="E26"/>
  <c r="I16" l="1"/>
  <c r="M66" i="12"/>
  <c r="Q50"/>
  <c r="O32"/>
  <c r="I32"/>
  <c r="Q8"/>
  <c r="AD82"/>
  <c r="G39" i="1" s="1"/>
  <c r="I77" i="12"/>
  <c r="U50"/>
  <c r="K32"/>
  <c r="U8"/>
  <c r="Q77"/>
  <c r="I66"/>
  <c r="O50"/>
  <c r="U32"/>
  <c r="O77"/>
  <c r="Q32"/>
  <c r="I50"/>
  <c r="O66"/>
  <c r="I8"/>
  <c r="K8"/>
  <c r="K77"/>
  <c r="Q66"/>
  <c r="F40" i="1"/>
  <c r="M8" i="12"/>
  <c r="M32"/>
  <c r="M77"/>
  <c r="M50"/>
  <c r="G8"/>
  <c r="G32"/>
  <c r="I50" i="1" s="1"/>
  <c r="G82" i="12" l="1"/>
  <c r="I49" i="1"/>
  <c r="H39"/>
  <c r="G40"/>
  <c r="G25" s="1"/>
  <c r="G26" s="1"/>
  <c r="G23"/>
  <c r="I18" l="1"/>
  <c r="I21" s="1"/>
  <c r="I54"/>
  <c r="H40"/>
  <c r="I39"/>
  <c r="I40" s="1"/>
  <c r="J39" s="1"/>
  <c r="J40" s="1"/>
  <c r="G28"/>
  <c r="G29"/>
  <c r="G24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<sst xmlns="http://schemas.openxmlformats.org/spreadsheetml/2006/main" count="391" uniqueCount="224">
  <si>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</si>
  <si>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</si>
  <si>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</si>
  <si>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</si>
  <si>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</si>
  <si>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</si>
  <si>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</si>
  <si>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</si>
  <si>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</si>
  <si>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</si>
  <si>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</si>
  <si>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</si>
  <si>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</si>
  <si>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</si>
  <si>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</si>
  <si>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</si>
  <si>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</si>
  <si>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</si>
  <si>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</si>
  <si>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</si>
  <si>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</si>
  <si>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</si>
  <si>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</si>
  <si>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</si>
  <si>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</si>
  <si>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</si>
  <si>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</si>
  <si>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</si>
  <si>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</si>
  <si>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</si>
  <si>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</si>
  <si>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</si>
  <si>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</si>
  <si>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</si>
  <si>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</si>
  <si>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</si>
  <si>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</si>
  <si>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</si>
  <si>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</si>
  <si>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</si>
  <si>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</si>
  <si>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</si>
  <si>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</si>
  <si>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Komenského 754, 749 01 Vítkov</t>
  </si>
  <si>
    <t>Rozpočet:</t>
  </si>
  <si>
    <t>Misto</t>
  </si>
  <si>
    <t>REKOSTRUKCE PLYNOVÉ KOTELNY PAVILONU E, ZŠ A GYMNÁZIUM VÍTKOV</t>
  </si>
  <si>
    <t>Základní škola a Gymnázium Vítkov p.o.</t>
  </si>
  <si>
    <t xml:space="preserve">Komenského 754,  </t>
  </si>
  <si>
    <t>Vítkov</t>
  </si>
  <si>
    <t>749 01</t>
  </si>
  <si>
    <t>Rozpočet</t>
  </si>
  <si>
    <t>Celkem za stavbu</t>
  </si>
  <si>
    <t>CZK</t>
  </si>
  <si>
    <t xml:space="preserve">Popis rozpočtu:  - </t>
  </si>
  <si>
    <t>Měření a Regulace</t>
  </si>
  <si>
    <t>Rekapitulace dílů</t>
  </si>
  <si>
    <t>Typ dílu</t>
  </si>
  <si>
    <t>M65</t>
  </si>
  <si>
    <t>MTZ - Elektro a MaR</t>
  </si>
  <si>
    <t>D65</t>
  </si>
  <si>
    <t>Dodávka Elektro</t>
  </si>
  <si>
    <t>D66</t>
  </si>
  <si>
    <t>Dodávka MaR-Periférie</t>
  </si>
  <si>
    <t>D67</t>
  </si>
  <si>
    <t>Dodávka MaR-Řídicí systém</t>
  </si>
  <si>
    <t>VRN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</si>
  <si>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</si>
  <si>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</si>
  <si>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</si>
  <si>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</si>
  <si>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</si>
  <si>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</si>
  <si>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</si>
  <si>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</si>
  <si>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</si>
  <si>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</si>
  <si>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</si>
  <si>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</si>
  <si>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</si>
  <si>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</si>
  <si>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</si>
  <si>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</si>
  <si>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</si>
  <si>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</si>
  <si>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</si>
  <si>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</si>
  <si>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</si>
  <si>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</si>
  <si>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</si>
  <si>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</si>
  <si>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</si>
  <si>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</si>
  <si>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</si>
  <si>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</si>
  <si>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</si>
  <si>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650-00221478</t>
  </si>
  <si>
    <t>Demontáž stávajcí technologie MaR</t>
  </si>
  <si>
    <t>hod.</t>
  </si>
  <si>
    <t>POL1_0</t>
  </si>
  <si>
    <t>650011111R00</t>
  </si>
  <si>
    <t>Montáž žlabu kabelového drátěného šířky do 150 mm</t>
  </si>
  <si>
    <t>m</t>
  </si>
  <si>
    <t>650010636R00</t>
  </si>
  <si>
    <t>Montáž trubky tuhé plastové D 20-25 mm</t>
  </si>
  <si>
    <t>220301021R00</t>
  </si>
  <si>
    <t>Lišta elektroinstalační L 20</t>
  </si>
  <si>
    <t>650125641R00</t>
  </si>
  <si>
    <t>Uložení kabelu Cu 3 x 1,5 mm2 volně</t>
  </si>
  <si>
    <t>210860222R00</t>
  </si>
  <si>
    <t>Kabel speciální JYTY s Al 4 x 1 mm pevně uložený</t>
  </si>
  <si>
    <t>210860261R00</t>
  </si>
  <si>
    <t>Kabel speciální SYKFY 1-2 x2x 0,8 mm pevně uložený</t>
  </si>
  <si>
    <t>650122617R00</t>
  </si>
  <si>
    <t>Uložení vodiče Cu 6 mm2 volně</t>
  </si>
  <si>
    <t>210100001R00</t>
  </si>
  <si>
    <t>Ukončení vodičů v rozvaděči + zapojení do 2,5 mm2</t>
  </si>
  <si>
    <t>kus</t>
  </si>
  <si>
    <t>210190002R00</t>
  </si>
  <si>
    <t>Montáž celoplechových rozvodnic do váhy 50 kg</t>
  </si>
  <si>
    <t>2102022546</t>
  </si>
  <si>
    <t>Úprava rozvaděče NN pro napojení pl.kotelny</t>
  </si>
  <si>
    <t>210-103</t>
  </si>
  <si>
    <t>MTZ zapojení čidel</t>
  </si>
  <si>
    <t>210-101</t>
  </si>
  <si>
    <t>Montáž periférií kotelny</t>
  </si>
  <si>
    <t>čidlo zaplavení</t>
  </si>
  <si>
    <t>POP</t>
  </si>
  <si>
    <t>čidlo plynu a CO</t>
  </si>
  <si>
    <t>houkačka</t>
  </si>
  <si>
    <t>GSM</t>
  </si>
  <si>
    <t>210190004R00</t>
  </si>
  <si>
    <t>Montáž-zapojení čerpadel</t>
  </si>
  <si>
    <t>210-102</t>
  </si>
  <si>
    <t>Napojení BUP</t>
  </si>
  <si>
    <t>210111011R00</t>
  </si>
  <si>
    <t>Zásuvka vodotěsná - provedení 2P+PE</t>
  </si>
  <si>
    <t>549-10214R</t>
  </si>
  <si>
    <t xml:space="preserve">Zástrčka vrchní rovná </t>
  </si>
  <si>
    <t>550-502</t>
  </si>
  <si>
    <t>Napojení kotlů</t>
  </si>
  <si>
    <t>550-503</t>
  </si>
  <si>
    <t>Servisní spuštění, zkoušky,testy</t>
  </si>
  <si>
    <t>kpl.</t>
  </si>
  <si>
    <t>550501</t>
  </si>
  <si>
    <t>Dodávka rozvaděče RA1, vč.výroby dle v.č.03</t>
  </si>
  <si>
    <t>POL3_0</t>
  </si>
  <si>
    <t>34111000R</t>
  </si>
  <si>
    <t>Kabel silový s Cu jádrem 750 V CYKY 2 x 1,5 mm2</t>
  </si>
  <si>
    <t>34111030R</t>
  </si>
  <si>
    <t>Kabel silový s Cu jádrem 750 V CYKY 3 x 1,5 mm2</t>
  </si>
  <si>
    <t>34121044R</t>
  </si>
  <si>
    <t>Kabel sdělovací s Cu jádrem JYSTY 1x2x0,80 mm</t>
  </si>
  <si>
    <t>Kabel sdělovací s Cu jádrem JYSTY 2x2x0,80 mm</t>
  </si>
  <si>
    <t>34121554R</t>
  </si>
  <si>
    <t>Kabel sdělovací s Cu jádrem JYTY 4 x 1 mm</t>
  </si>
  <si>
    <t>34142187R</t>
  </si>
  <si>
    <t>Vodič pro pevné uložení CYA 6,00 mm2 zelený</t>
  </si>
  <si>
    <t>34571092R</t>
  </si>
  <si>
    <t>Trubka elektroinstalační tuhá z PVC d20-25</t>
  </si>
  <si>
    <t>553473900R</t>
  </si>
  <si>
    <t>Žlab kabelový 50x50, vč. upevňovací techniky</t>
  </si>
  <si>
    <t>34572172R</t>
  </si>
  <si>
    <t>Lišta hranatá LHD 20x20, délka 2 m</t>
  </si>
  <si>
    <t>550554879</t>
  </si>
  <si>
    <t>Přípojnice HOP</t>
  </si>
  <si>
    <t>210220321RT1</t>
  </si>
  <si>
    <t>Svorka na potrubí Bernard, včetně Cu pásku, včetně dodávky svorky + Cu pásku</t>
  </si>
  <si>
    <t>358890405R</t>
  </si>
  <si>
    <t>Chránič proudový 1P-16A/30mA/typ AC,10kA, 1 fázový</t>
  </si>
  <si>
    <t>35822001015R</t>
  </si>
  <si>
    <t>Jistič do 80 A 1 pól. charakteristika B, 16B-1</t>
  </si>
  <si>
    <t>34551476.AR</t>
  </si>
  <si>
    <t>Zásuvka domovní vodotěsná 5518-2929</t>
  </si>
  <si>
    <t>54910214R</t>
  </si>
  <si>
    <t>Zástrčka vrchní rovná pro kotel</t>
  </si>
  <si>
    <t>550500</t>
  </si>
  <si>
    <t>Drobný montážní materiál</t>
  </si>
  <si>
    <t>34531502R</t>
  </si>
  <si>
    <t>Čidlo Ni1000/5000ppm, Venkovní</t>
  </si>
  <si>
    <t>34531501R</t>
  </si>
  <si>
    <t>Čidla Ni1000/5000ppm, příložné</t>
  </si>
  <si>
    <t>405619512R</t>
  </si>
  <si>
    <t>Termostat prostorové, teploty-spínací kontakt</t>
  </si>
  <si>
    <t>405620</t>
  </si>
  <si>
    <t>Tlakové čidlo 0-6bar, 4-20mA</t>
  </si>
  <si>
    <t>405621</t>
  </si>
  <si>
    <t>Čidlo zaplavení -plováček</t>
  </si>
  <si>
    <t>405623</t>
  </si>
  <si>
    <t>Kompaktní detektor METAN, I a II stupeň, 230V</t>
  </si>
  <si>
    <t>Napájení 230VAC Zahřívací doba 3 minuty. Možnost připojení externího snímače.</t>
  </si>
  <si>
    <t>Průmyslové provedení krytí IP40 Rozměry: 200x150x55</t>
  </si>
  <si>
    <t>405624</t>
  </si>
  <si>
    <t>Kompaktní detektor CO, I a II stupeň, 230V</t>
  </si>
  <si>
    <t>Možnost připojení externího snímače.</t>
  </si>
  <si>
    <t>405625</t>
  </si>
  <si>
    <t>Houkačka se signalizací 230V</t>
  </si>
  <si>
    <t>550502</t>
  </si>
  <si>
    <t>STOP tlačítko kotelny</t>
  </si>
  <si>
    <t>480100</t>
  </si>
  <si>
    <t>Volně programovatelný regulátor DC1</t>
  </si>
  <si>
    <t>8× GO číslicový výstup 24 V/ 0,3 A ss.</t>
  </si>
  <si>
    <t>8× GO číslicový vstup 24 V ss. / stř.</t>
  </si>
  <si>
    <t>8× analogový vstup U / I / Ni1000 / Pt1000</t>
  </si>
  <si>
    <t>4× analogový výstup 0 V až 10 V</t>
  </si>
  <si>
    <t>RS232, RS485 GO, Ethernet 10 / 100 Mbps</t>
  </si>
  <si>
    <t>Integrovaný webový server</t>
  </si>
  <si>
    <t>Slot na micro SD kartu</t>
  </si>
  <si>
    <t>Montáž na DIN lištu 35 mm</t>
  </si>
  <si>
    <t>480-103</t>
  </si>
  <si>
    <t>Aplikační SW regulace</t>
  </si>
  <si>
    <t>DB</t>
  </si>
  <si>
    <t>VN100</t>
  </si>
  <si>
    <t>Výchozí revizní zpráva elektro</t>
  </si>
  <si>
    <t>VN101</t>
  </si>
  <si>
    <t>Mimostaveništní doprava</t>
  </si>
  <si>
    <t>VN103</t>
  </si>
  <si>
    <t>Dokumentace skutečného stavu</t>
  </si>
  <si>
    <t>Napájení 230VAC.Přesnost vyhodnocení koncentrace detekovaného plynu 4mV Detekce ve 2 stupních 0,5% objemu(10%LEL) a 1% objemu(20%LEL) METANU. Optická signalizace.Vysoce selektivní.Vysoká stabilita</t>
  </si>
  <si>
    <t>Napájení 230VAC. Přesnost vyhodnocení koncentrace detekovaného plynu 4mV Detekce ve 2 stupních 90ppm a 130ppm oxidu uhelnatého. Optická signalizace. Vysoce selektivní. Vysoká stabilita. Napájení 230VAC. Zahřívací doba 3 minuty.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</si>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</sst>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7" t="s">
        <v>38</v>
      </c>
    </row>
    <row r="2" spans="1:7" ht="57.75" customHeight="1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AZ57"/>
  <sheetViews>
    <sheetView showGridLines="0" topLeftCell="B1" zoomScaleSheetLayoutView="75" workbookViewId="0">
      <selection activeCell="A28" sqref="A28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2.44140625" customWidth="1"/>
  </cols>
  <sheetData>
    <row r="1" spans="1:15" ht="33.75" customHeight="1">
      <c r="A1" s="73" t="s">
        <v>36</v>
      </c>
      <c r="B1" s="230" t="s">
        <v>42</v>
      </c>
      <c r="C1" s="231"/>
      <c r="D1" s="231"/>
      <c r="E1" s="231"/>
      <c r="F1" s="231"/>
      <c r="G1" s="231"/>
      <c r="H1" s="231"/>
      <c r="I1" s="231"/>
      <c r="J1" s="232"/>
    </row>
    <row r="2" spans="1:15" ht="23.25" customHeight="1">
      <c r="A2" s="4"/>
      <c r="B2" s="81" t="s">
        <v>40</v>
      </c>
      <c r="C2" s="82"/>
      <c r="D2" s="215" t="s">
        <v>46</v>
      </c>
      <c r="E2" s="216"/>
      <c r="F2" s="216"/>
      <c r="G2" s="216"/>
      <c r="H2" s="216"/>
      <c r="I2" s="216"/>
      <c r="J2" s="217"/>
      <c r="O2" s="2"/>
    </row>
    <row r="3" spans="1:15" ht="23.25" customHeight="1">
      <c r="A3" s="4"/>
      <c r="B3" s="83" t="s">
        <v>45</v>
      </c>
      <c r="C3" s="84"/>
      <c r="D3" s="243" t="s">
        <v>43</v>
      </c>
      <c r="E3" s="244"/>
      <c r="F3" s="244"/>
      <c r="G3" s="244"/>
      <c r="H3" s="244"/>
      <c r="I3" s="244"/>
      <c r="J3" s="245"/>
    </row>
    <row r="4" spans="1:15" ht="23.25" hidden="1" customHeight="1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/>
      <c r="J5" s="11"/>
    </row>
    <row r="6" spans="1:15" ht="15.75" customHeight="1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/>
      <c r="J6" s="11"/>
    </row>
    <row r="7" spans="1:15" ht="15.75" customHeight="1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22"/>
      <c r="E11" s="222"/>
      <c r="F11" s="222"/>
      <c r="G11" s="222"/>
      <c r="H11" s="28" t="s">
        <v>33</v>
      </c>
      <c r="I11" s="94"/>
      <c r="J11" s="11"/>
    </row>
    <row r="12" spans="1:15" ht="15.75" customHeight="1">
      <c r="A12" s="4"/>
      <c r="B12" s="41"/>
      <c r="C12" s="26"/>
      <c r="D12" s="241"/>
      <c r="E12" s="241"/>
      <c r="F12" s="241"/>
      <c r="G12" s="241"/>
      <c r="H12" s="28" t="s">
        <v>34</v>
      </c>
      <c r="I12" s="94"/>
      <c r="J12" s="11"/>
    </row>
    <row r="13" spans="1:15" ht="15.75" customHeight="1">
      <c r="A13" s="4"/>
      <c r="B13" s="42"/>
      <c r="C13" s="93"/>
      <c r="D13" s="242"/>
      <c r="E13" s="242"/>
      <c r="F13" s="242"/>
      <c r="G13" s="242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21"/>
      <c r="F15" s="221"/>
      <c r="G15" s="239"/>
      <c r="H15" s="239"/>
      <c r="I15" s="239" t="s">
        <v>28</v>
      </c>
      <c r="J15" s="240"/>
    </row>
    <row r="16" spans="1:15" ht="23.25" customHeight="1">
      <c r="A16" s="142" t="s">
        <v>23</v>
      </c>
      <c r="B16" s="143" t="s">
        <v>23</v>
      </c>
      <c r="C16" s="58"/>
      <c r="D16" s="59"/>
      <c r="E16" s="218"/>
      <c r="F16" s="219"/>
      <c r="G16" s="218"/>
      <c r="H16" s="219"/>
      <c r="I16" s="218">
        <f>SUMIF(F49:F53,A16,I49:I53)+SUMIF(F49:F53,"PSU",I49:I53)</f>
        <v>0</v>
      </c>
      <c r="J16" s="220"/>
    </row>
    <row r="17" spans="1:10" ht="23.25" customHeight="1">
      <c r="A17" s="142" t="s">
        <v>24</v>
      </c>
      <c r="B17" s="143" t="s">
        <v>24</v>
      </c>
      <c r="C17" s="58"/>
      <c r="D17" s="59"/>
      <c r="E17" s="218"/>
      <c r="F17" s="219"/>
      <c r="G17" s="218"/>
      <c r="H17" s="219"/>
      <c r="I17" s="218">
        <f>SUMIF(F49:F53,A17,I49:I53)</f>
        <v>0</v>
      </c>
      <c r="J17" s="220"/>
    </row>
    <row r="18" spans="1:10" ht="23.25" customHeight="1">
      <c r="A18" s="142" t="s">
        <v>25</v>
      </c>
      <c r="B18" s="143" t="s">
        <v>25</v>
      </c>
      <c r="C18" s="58"/>
      <c r="D18" s="59"/>
      <c r="E18" s="218"/>
      <c r="F18" s="219"/>
      <c r="G18" s="218"/>
      <c r="H18" s="219"/>
      <c r="I18" s="218">
        <f>SUMIF(F49:F53,A18,I49:I53)</f>
        <v>0</v>
      </c>
      <c r="J18" s="220"/>
    </row>
    <row r="19" spans="1:10" ht="23.25" customHeight="1">
      <c r="A19" s="142" t="s">
        <v>67</v>
      </c>
      <c r="B19" s="143" t="s">
        <v>26</v>
      </c>
      <c r="C19" s="58"/>
      <c r="D19" s="59"/>
      <c r="E19" s="218"/>
      <c r="F19" s="219"/>
      <c r="G19" s="218"/>
      <c r="H19" s="219"/>
      <c r="I19" s="218">
        <f>SUMIF(F49:F53,A19,I49:I53)</f>
        <v>0</v>
      </c>
      <c r="J19" s="220"/>
    </row>
    <row r="20" spans="1:10" ht="23.25" customHeight="1">
      <c r="A20" s="142" t="s">
        <v>68</v>
      </c>
      <c r="B20" s="143" t="s">
        <v>27</v>
      </c>
      <c r="C20" s="58"/>
      <c r="D20" s="59"/>
      <c r="E20" s="218"/>
      <c r="F20" s="219"/>
      <c r="G20" s="218"/>
      <c r="H20" s="219"/>
      <c r="I20" s="218">
        <f>SUMIF(F49:F53,A20,I49:I53)</f>
        <v>0</v>
      </c>
      <c r="J20" s="220"/>
    </row>
    <row r="21" spans="1:10" ht="23.25" customHeight="1">
      <c r="A21" s="4"/>
      <c r="B21" s="74" t="s">
        <v>28</v>
      </c>
      <c r="C21" s="75"/>
      <c r="D21" s="76"/>
      <c r="E21" s="228"/>
      <c r="F21" s="237"/>
      <c r="G21" s="228"/>
      <c r="H21" s="237"/>
      <c r="I21" s="228">
        <f>SUM(I16:J20)</f>
        <v>0</v>
      </c>
      <c r="J21" s="229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12</v>
      </c>
      <c r="F23" s="61" t="s">
        <v>0</v>
      </c>
      <c r="G23" s="226">
        <f>ZakladDPHSniVypocet</f>
        <v>0</v>
      </c>
      <c r="H23" s="227"/>
      <c r="I23" s="227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12</v>
      </c>
      <c r="F24" s="61" t="s">
        <v>0</v>
      </c>
      <c r="G24" s="224">
        <f>ZakladDPHSni*SazbaDPH1/100</f>
        <v>0</v>
      </c>
      <c r="H24" s="225"/>
      <c r="I24" s="225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26">
        <f>ZakladDPHZaklVypocet</f>
        <v>0</v>
      </c>
      <c r="H25" s="227"/>
      <c r="I25" s="227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3">
        <f>ZakladDPHZakl*SazbaDPH2/100</f>
        <v>0</v>
      </c>
      <c r="H26" s="234"/>
      <c r="I26" s="234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35">
        <f>0</f>
        <v>0</v>
      </c>
      <c r="H27" s="235"/>
      <c r="I27" s="235"/>
      <c r="J27" s="63" t="str">
        <f t="shared" si="0"/>
        <v>CZK</v>
      </c>
    </row>
    <row r="28" spans="1:10" ht="27.75" hidden="1" customHeight="1" thickBot="1">
      <c r="A28" s="4"/>
      <c r="B28" s="113" t="s">
        <v>22</v>
      </c>
      <c r="C28" s="114"/>
      <c r="D28" s="114"/>
      <c r="E28" s="115"/>
      <c r="F28" s="116"/>
      <c r="G28" s="238">
        <f>ZakladDPHSniVypocet+ZakladDPHZaklVypocet</f>
        <v>0</v>
      </c>
      <c r="H28" s="238"/>
      <c r="I28" s="238"/>
      <c r="J28" s="117" t="str">
        <f t="shared" si="0"/>
        <v>CZK</v>
      </c>
    </row>
    <row r="29" spans="1:10" ht="27.75" customHeight="1" thickBot="1">
      <c r="A29" s="4"/>
      <c r="B29" s="113" t="s">
        <v>35</v>
      </c>
      <c r="C29" s="118"/>
      <c r="D29" s="118"/>
      <c r="E29" s="118"/>
      <c r="F29" s="118"/>
      <c r="G29" s="236">
        <f>ZakladDPHSni+DPHSni+ZakladDPHZakl+DPHZakl+Zaokrouhleni</f>
        <v>0</v>
      </c>
      <c r="H29" s="236"/>
      <c r="I29" s="236"/>
      <c r="J29" s="119" t="s">
        <v>53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45361</v>
      </c>
      <c r="I32" s="39"/>
      <c r="J32" s="12"/>
    </row>
    <row r="33" spans="1:52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>
      <c r="A35" s="4"/>
      <c r="B35" s="4"/>
      <c r="C35" s="5"/>
      <c r="D35" s="223" t="s">
        <v>2</v>
      </c>
      <c r="E35" s="223"/>
      <c r="F35" s="5"/>
      <c r="G35" s="45"/>
      <c r="H35" s="13" t="s">
        <v>3</v>
      </c>
      <c r="I35" s="45"/>
      <c r="J35" s="12"/>
    </row>
    <row r="36" spans="1:52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>
      <c r="A39" s="97">
        <v>1</v>
      </c>
      <c r="B39" s="103" t="s">
        <v>51</v>
      </c>
      <c r="C39" s="205" t="s">
        <v>46</v>
      </c>
      <c r="D39" s="206"/>
      <c r="E39" s="206"/>
      <c r="F39" s="108">
        <f>'Rozpočet Pol'!AC82</f>
        <v>0</v>
      </c>
      <c r="G39" s="109">
        <f>'Rozpočet Pol'!AD82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>
      <c r="A40" s="97"/>
      <c r="B40" s="207" t="s">
        <v>52</v>
      </c>
      <c r="C40" s="208"/>
      <c r="D40" s="208"/>
      <c r="E40" s="209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>
      <c r="B42" t="s">
        <v>54</v>
      </c>
    </row>
    <row r="43" spans="1:52">
      <c r="B43" s="210" t="s">
        <v>55</v>
      </c>
      <c r="C43" s="210"/>
      <c r="D43" s="210"/>
      <c r="E43" s="210"/>
      <c r="F43" s="210"/>
      <c r="G43" s="210"/>
      <c r="H43" s="210"/>
      <c r="I43" s="210"/>
      <c r="J43" s="210"/>
      <c r="AZ43" s="120" t="str">
        <f>B43</f>
        <v>Měření a Regulace</v>
      </c>
    </row>
    <row r="46" spans="1:52" ht="15.6">
      <c r="B46" s="121" t="s">
        <v>56</v>
      </c>
    </row>
    <row r="48" spans="1:52" ht="25.5" customHeight="1">
      <c r="A48" s="122"/>
      <c r="B48" s="126" t="s">
        <v>16</v>
      </c>
      <c r="C48" s="126" t="s">
        <v>5</v>
      </c>
      <c r="D48" s="127"/>
      <c r="E48" s="127"/>
      <c r="F48" s="130" t="s">
        <v>57</v>
      </c>
      <c r="G48" s="130"/>
      <c r="H48" s="130"/>
      <c r="I48" s="211" t="s">
        <v>28</v>
      </c>
      <c r="J48" s="211"/>
    </row>
    <row r="49" spans="1:10" ht="25.5" customHeight="1">
      <c r="A49" s="123"/>
      <c r="B49" s="131" t="s">
        <v>58</v>
      </c>
      <c r="C49" s="213" t="s">
        <v>59</v>
      </c>
      <c r="D49" s="214"/>
      <c r="E49" s="214"/>
      <c r="F49" s="133" t="s">
        <v>25</v>
      </c>
      <c r="G49" s="134"/>
      <c r="H49" s="134"/>
      <c r="I49" s="212">
        <f>'Rozpočet Pol'!G8</f>
        <v>0</v>
      </c>
      <c r="J49" s="212"/>
    </row>
    <row r="50" spans="1:10" ht="25.5" customHeight="1">
      <c r="A50" s="123"/>
      <c r="B50" s="125" t="s">
        <v>60</v>
      </c>
      <c r="C50" s="203" t="s">
        <v>61</v>
      </c>
      <c r="D50" s="204"/>
      <c r="E50" s="204"/>
      <c r="F50" s="135" t="s">
        <v>23</v>
      </c>
      <c r="G50" s="136"/>
      <c r="H50" s="136"/>
      <c r="I50" s="202">
        <f>'Rozpočet Pol'!G32</f>
        <v>0</v>
      </c>
      <c r="J50" s="202"/>
    </row>
    <row r="51" spans="1:10" ht="25.5" customHeight="1">
      <c r="A51" s="123"/>
      <c r="B51" s="125" t="s">
        <v>62</v>
      </c>
      <c r="C51" s="203" t="s">
        <v>63</v>
      </c>
      <c r="D51" s="204"/>
      <c r="E51" s="204"/>
      <c r="F51" s="135" t="s">
        <v>23</v>
      </c>
      <c r="G51" s="136"/>
      <c r="H51" s="136"/>
      <c r="I51" s="202">
        <f>'Rozpočet Pol'!G50</f>
        <v>0</v>
      </c>
      <c r="J51" s="202"/>
    </row>
    <row r="52" spans="1:10" ht="25.5" customHeight="1">
      <c r="A52" s="123"/>
      <c r="B52" s="125" t="s">
        <v>64</v>
      </c>
      <c r="C52" s="203" t="s">
        <v>65</v>
      </c>
      <c r="D52" s="204"/>
      <c r="E52" s="204"/>
      <c r="F52" s="135" t="s">
        <v>23</v>
      </c>
      <c r="G52" s="136"/>
      <c r="H52" s="136"/>
      <c r="I52" s="202">
        <f>'Rozpočet Pol'!G66</f>
        <v>0</v>
      </c>
      <c r="J52" s="202"/>
    </row>
    <row r="53" spans="1:10" ht="25.5" customHeight="1">
      <c r="A53" s="123"/>
      <c r="B53" s="132" t="s">
        <v>66</v>
      </c>
      <c r="C53" s="199" t="s">
        <v>26</v>
      </c>
      <c r="D53" s="200"/>
      <c r="E53" s="200"/>
      <c r="F53" s="137" t="s">
        <v>23</v>
      </c>
      <c r="G53" s="138"/>
      <c r="H53" s="138"/>
      <c r="I53" s="198">
        <f>'Rozpočet Pol'!G77</f>
        <v>0</v>
      </c>
      <c r="J53" s="198"/>
    </row>
    <row r="54" spans="1:10" ht="25.5" customHeight="1">
      <c r="A54" s="124"/>
      <c r="B54" s="128" t="s">
        <v>1</v>
      </c>
      <c r="C54" s="128"/>
      <c r="D54" s="129"/>
      <c r="E54" s="129"/>
      <c r="F54" s="139"/>
      <c r="G54" s="140"/>
      <c r="H54" s="140"/>
      <c r="I54" s="201">
        <f>SUM(I49:I53)</f>
        <v>0</v>
      </c>
      <c r="J54" s="201"/>
    </row>
    <row r="55" spans="1:10">
      <c r="F55" s="141"/>
      <c r="G55" s="96"/>
      <c r="H55" s="141"/>
      <c r="I55" s="96"/>
      <c r="J55" s="96"/>
    </row>
    <row r="56" spans="1:10">
      <c r="F56" s="141"/>
      <c r="G56" s="96"/>
      <c r="H56" s="141"/>
      <c r="I56" s="96"/>
      <c r="J56" s="96"/>
    </row>
    <row r="57" spans="1:10">
      <c r="F57" s="141"/>
      <c r="G57" s="96"/>
      <c r="H57" s="141"/>
      <c r="I57" s="96"/>
      <c r="J57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3:J53"/>
    <mergeCell ref="C53:E53"/>
    <mergeCell ref="I54:J54"/>
    <mergeCell ref="I50:J50"/>
    <mergeCell ref="C50:E50"/>
    <mergeCell ref="I51:J51"/>
    <mergeCell ref="C51:E51"/>
    <mergeCell ref="I52:J52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246" t="s">
        <v>6</v>
      </c>
      <c r="B1" s="246"/>
      <c r="C1" s="247"/>
      <c r="D1" s="246"/>
      <c r="E1" s="246"/>
      <c r="F1" s="246"/>
      <c r="G1" s="246"/>
    </row>
    <row r="2" spans="1:7" ht="24.9" customHeight="1">
      <c r="A2" s="79" t="s">
        <v>41</v>
      </c>
      <c r="B2" s="78"/>
      <c r="C2" s="248"/>
      <c r="D2" s="248"/>
      <c r="E2" s="248"/>
      <c r="F2" s="248"/>
      <c r="G2" s="249"/>
    </row>
    <row r="3" spans="1:7" ht="24.9" hidden="1" customHeight="1">
      <c r="A3" s="79" t="s">
        <v>7</v>
      </c>
      <c r="B3" s="78"/>
      <c r="C3" s="248"/>
      <c r="D3" s="248"/>
      <c r="E3" s="248"/>
      <c r="F3" s="248"/>
      <c r="G3" s="249"/>
    </row>
    <row r="4" spans="1:7" ht="24.9" hidden="1" customHeight="1">
      <c r="A4" s="79" t="s">
        <v>8</v>
      </c>
      <c r="B4" s="78"/>
      <c r="C4" s="248"/>
      <c r="D4" s="248"/>
      <c r="E4" s="248"/>
      <c r="F4" s="248"/>
      <c r="G4" s="249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92"/>
  <sheetViews>
    <sheetView tabSelected="1" workbookViewId="0">
      <selection sqref="A1:G1"/>
    </sheetView>
  </sheetViews>
  <sheetFormatPr defaultRowHeight="13.2" outlineLevelRow="1"/>
  <cols>
    <col min="1" max="1" width="4.33203125" customWidth="1"/>
    <col min="2" max="2" width="14.44140625" style="95" customWidth="1"/>
    <col min="3" max="3" width="38.33203125" style="95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>
      <c r="A1" s="269" t="s">
        <v>6</v>
      </c>
      <c r="B1" s="269"/>
      <c r="C1" s="269"/>
      <c r="D1" s="269"/>
      <c r="E1" s="269"/>
      <c r="F1" s="269"/>
      <c r="G1" s="269"/>
      <c r="AE1" t="s">
        <v>70</v>
      </c>
    </row>
    <row r="2" spans="1:60" ht="25.05" customHeight="1">
      <c r="A2" s="146" t="s">
        <v>69</v>
      </c>
      <c r="B2" s="144"/>
      <c r="C2" s="270" t="s">
        <v>46</v>
      </c>
      <c r="D2" s="271"/>
      <c r="E2" s="271"/>
      <c r="F2" s="271"/>
      <c r="G2" s="272"/>
      <c r="AE2" t="s">
        <v>71</v>
      </c>
    </row>
    <row r="3" spans="1:60" ht="25.05" customHeight="1">
      <c r="A3" s="147" t="s">
        <v>7</v>
      </c>
      <c r="B3" s="145"/>
      <c r="C3" s="273" t="s">
        <v>43</v>
      </c>
      <c r="D3" s="274"/>
      <c r="E3" s="274"/>
      <c r="F3" s="274"/>
      <c r="G3" s="275"/>
      <c r="AE3" t="s">
        <v>72</v>
      </c>
    </row>
    <row r="4" spans="1:60" ht="25.05" hidden="1" customHeight="1">
      <c r="A4" s="147" t="s">
        <v>8</v>
      </c>
      <c r="B4" s="145"/>
      <c r="C4" s="273"/>
      <c r="D4" s="274"/>
      <c r="E4" s="274"/>
      <c r="F4" s="274"/>
      <c r="G4" s="275"/>
      <c r="AE4" t="s">
        <v>73</v>
      </c>
    </row>
    <row r="5" spans="1:60" hidden="1">
      <c r="A5" s="148" t="s">
        <v>74</v>
      </c>
      <c r="B5" s="149"/>
      <c r="C5" s="150"/>
      <c r="D5" s="151"/>
      <c r="E5" s="151"/>
      <c r="F5" s="151"/>
      <c r="G5" s="152"/>
      <c r="AE5" t="s">
        <v>75</v>
      </c>
    </row>
    <row r="7" spans="1:60" ht="39.6">
      <c r="A7" s="158" t="s">
        <v>76</v>
      </c>
      <c r="B7" s="159" t="s">
        <v>77</v>
      </c>
      <c r="C7" s="159" t="s">
        <v>78</v>
      </c>
      <c r="D7" s="158" t="s">
        <v>79</v>
      </c>
      <c r="E7" s="158" t="s">
        <v>80</v>
      </c>
      <c r="F7" s="153" t="s">
        <v>81</v>
      </c>
      <c r="G7" s="173" t="s">
        <v>28</v>
      </c>
      <c r="H7" s="174" t="s">
        <v>29</v>
      </c>
      <c r="I7" s="174" t="s">
        <v>82</v>
      </c>
      <c r="J7" s="174" t="s">
        <v>30</v>
      </c>
      <c r="K7" s="174" t="s">
        <v>83</v>
      </c>
      <c r="L7" s="174" t="s">
        <v>84</v>
      </c>
      <c r="M7" s="174" t="s">
        <v>85</v>
      </c>
      <c r="N7" s="174" t="s">
        <v>86</v>
      </c>
      <c r="O7" s="174" t="s">
        <v>87</v>
      </c>
      <c r="P7" s="174" t="s">
        <v>88</v>
      </c>
      <c r="Q7" s="174" t="s">
        <v>89</v>
      </c>
      <c r="R7" s="174" t="s">
        <v>90</v>
      </c>
      <c r="S7" s="174" t="s">
        <v>91</v>
      </c>
      <c r="T7" s="174" t="s">
        <v>92</v>
      </c>
      <c r="U7" s="161" t="s">
        <v>93</v>
      </c>
    </row>
    <row r="8" spans="1:60">
      <c r="A8" s="175" t="s">
        <v>94</v>
      </c>
      <c r="B8" s="176" t="s">
        <v>58</v>
      </c>
      <c r="C8" s="177" t="s">
        <v>59</v>
      </c>
      <c r="D8" s="160"/>
      <c r="E8" s="178"/>
      <c r="F8" s="179"/>
      <c r="G8" s="179">
        <f>SUMIF(AE9:AE31,"&lt;&gt;NOR",G9:G31)</f>
        <v>0</v>
      </c>
      <c r="H8" s="179"/>
      <c r="I8" s="179">
        <f>SUM(I9:I31)</f>
        <v>0</v>
      </c>
      <c r="J8" s="179"/>
      <c r="K8" s="179">
        <f>SUM(K9:K31)</f>
        <v>0</v>
      </c>
      <c r="L8" s="179"/>
      <c r="M8" s="179">
        <f>SUM(M9:M31)</f>
        <v>0</v>
      </c>
      <c r="N8" s="160"/>
      <c r="O8" s="160">
        <f>SUM(O9:O31)</f>
        <v>1.66E-3</v>
      </c>
      <c r="P8" s="160"/>
      <c r="Q8" s="160">
        <f>SUM(Q9:Q31)</f>
        <v>0</v>
      </c>
      <c r="R8" s="160"/>
      <c r="S8" s="160"/>
      <c r="T8" s="175"/>
      <c r="U8" s="160">
        <f>SUM(U9:U31)</f>
        <v>29.26</v>
      </c>
      <c r="AE8" t="s">
        <v>95</v>
      </c>
    </row>
    <row r="9" spans="1:60" outlineLevel="1">
      <c r="A9" s="155">
        <v>1</v>
      </c>
      <c r="B9" s="162" t="s">
        <v>96</v>
      </c>
      <c r="C9" s="191" t="s">
        <v>97</v>
      </c>
      <c r="D9" s="164" t="s">
        <v>98</v>
      </c>
      <c r="E9" s="168">
        <v>16</v>
      </c>
      <c r="F9" s="170"/>
      <c r="G9" s="171">
        <f t="shared" ref="G9:G21" si="0">ROUND(E9*F9,2)</f>
        <v>0</v>
      </c>
      <c r="H9" s="170"/>
      <c r="I9" s="171">
        <f t="shared" ref="I9:I21" si="1">ROUND(E9*H9,2)</f>
        <v>0</v>
      </c>
      <c r="J9" s="170"/>
      <c r="K9" s="171">
        <f t="shared" ref="K9:K21" si="2">ROUND(E9*J9,2)</f>
        <v>0</v>
      </c>
      <c r="L9" s="171">
        <v>21</v>
      </c>
      <c r="M9" s="171">
        <f t="shared" ref="M9:M21" si="3">G9*(1+L9/100)</f>
        <v>0</v>
      </c>
      <c r="N9" s="164">
        <v>0</v>
      </c>
      <c r="O9" s="164">
        <f t="shared" ref="O9:O21" si="4">ROUND(E9*N9,5)</f>
        <v>0</v>
      </c>
      <c r="P9" s="164">
        <v>0</v>
      </c>
      <c r="Q9" s="164">
        <f t="shared" ref="Q9:Q21" si="5">ROUND(E9*P9,5)</f>
        <v>0</v>
      </c>
      <c r="R9" s="164"/>
      <c r="S9" s="164"/>
      <c r="T9" s="165">
        <v>0</v>
      </c>
      <c r="U9" s="164">
        <f t="shared" ref="U9:U21" si="6">ROUND(E9*T9,2)</f>
        <v>0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99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>
      <c r="A10" s="155">
        <v>2</v>
      </c>
      <c r="B10" s="162" t="s">
        <v>100</v>
      </c>
      <c r="C10" s="191" t="s">
        <v>101</v>
      </c>
      <c r="D10" s="164" t="s">
        <v>102</v>
      </c>
      <c r="E10" s="168">
        <v>20</v>
      </c>
      <c r="F10" s="170"/>
      <c r="G10" s="171">
        <f t="shared" si="0"/>
        <v>0</v>
      </c>
      <c r="H10" s="170"/>
      <c r="I10" s="171">
        <f t="shared" si="1"/>
        <v>0</v>
      </c>
      <c r="J10" s="170"/>
      <c r="K10" s="171">
        <f t="shared" si="2"/>
        <v>0</v>
      </c>
      <c r="L10" s="171">
        <v>21</v>
      </c>
      <c r="M10" s="171">
        <f t="shared" si="3"/>
        <v>0</v>
      </c>
      <c r="N10" s="164">
        <v>0</v>
      </c>
      <c r="O10" s="164">
        <f t="shared" si="4"/>
        <v>0</v>
      </c>
      <c r="P10" s="164">
        <v>0</v>
      </c>
      <c r="Q10" s="164">
        <f t="shared" si="5"/>
        <v>0</v>
      </c>
      <c r="R10" s="164"/>
      <c r="S10" s="164"/>
      <c r="T10" s="165">
        <v>0.371</v>
      </c>
      <c r="U10" s="164">
        <f t="shared" si="6"/>
        <v>7.42</v>
      </c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99</v>
      </c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>
      <c r="A11" s="155">
        <v>3</v>
      </c>
      <c r="B11" s="162" t="s">
        <v>103</v>
      </c>
      <c r="C11" s="191" t="s">
        <v>104</v>
      </c>
      <c r="D11" s="164" t="s">
        <v>102</v>
      </c>
      <c r="E11" s="168">
        <v>10</v>
      </c>
      <c r="F11" s="170"/>
      <c r="G11" s="171">
        <f t="shared" si="0"/>
        <v>0</v>
      </c>
      <c r="H11" s="170"/>
      <c r="I11" s="171">
        <f t="shared" si="1"/>
        <v>0</v>
      </c>
      <c r="J11" s="170"/>
      <c r="K11" s="171">
        <f t="shared" si="2"/>
        <v>0</v>
      </c>
      <c r="L11" s="171">
        <v>21</v>
      </c>
      <c r="M11" s="171">
        <f t="shared" si="3"/>
        <v>0</v>
      </c>
      <c r="N11" s="164">
        <v>0</v>
      </c>
      <c r="O11" s="164">
        <f t="shared" si="4"/>
        <v>0</v>
      </c>
      <c r="P11" s="164">
        <v>0</v>
      </c>
      <c r="Q11" s="164">
        <f t="shared" si="5"/>
        <v>0</v>
      </c>
      <c r="R11" s="164"/>
      <c r="S11" s="164"/>
      <c r="T11" s="165">
        <v>7.0000000000000007E-2</v>
      </c>
      <c r="U11" s="164">
        <f t="shared" si="6"/>
        <v>0.7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99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>
      <c r="A12" s="155">
        <v>4</v>
      </c>
      <c r="B12" s="162" t="s">
        <v>105</v>
      </c>
      <c r="C12" s="191" t="s">
        <v>106</v>
      </c>
      <c r="D12" s="164" t="s">
        <v>102</v>
      </c>
      <c r="E12" s="168">
        <v>10</v>
      </c>
      <c r="F12" s="170"/>
      <c r="G12" s="171">
        <f t="shared" si="0"/>
        <v>0</v>
      </c>
      <c r="H12" s="170"/>
      <c r="I12" s="171">
        <f t="shared" si="1"/>
        <v>0</v>
      </c>
      <c r="J12" s="170"/>
      <c r="K12" s="171">
        <f t="shared" si="2"/>
        <v>0</v>
      </c>
      <c r="L12" s="171">
        <v>21</v>
      </c>
      <c r="M12" s="171">
        <f t="shared" si="3"/>
        <v>0</v>
      </c>
      <c r="N12" s="164">
        <v>1.2E-4</v>
      </c>
      <c r="O12" s="164">
        <f t="shared" si="4"/>
        <v>1.1999999999999999E-3</v>
      </c>
      <c r="P12" s="164">
        <v>0</v>
      </c>
      <c r="Q12" s="164">
        <f t="shared" si="5"/>
        <v>0</v>
      </c>
      <c r="R12" s="164"/>
      <c r="S12" s="164"/>
      <c r="T12" s="165">
        <v>0.1</v>
      </c>
      <c r="U12" s="164">
        <f t="shared" si="6"/>
        <v>1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99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>
      <c r="A13" s="155">
        <v>5</v>
      </c>
      <c r="B13" s="162" t="s">
        <v>107</v>
      </c>
      <c r="C13" s="191" t="s">
        <v>108</v>
      </c>
      <c r="D13" s="164" t="s">
        <v>102</v>
      </c>
      <c r="E13" s="168">
        <v>45</v>
      </c>
      <c r="F13" s="170"/>
      <c r="G13" s="171">
        <f t="shared" si="0"/>
        <v>0</v>
      </c>
      <c r="H13" s="170"/>
      <c r="I13" s="171">
        <f t="shared" si="1"/>
        <v>0</v>
      </c>
      <c r="J13" s="170"/>
      <c r="K13" s="171">
        <f t="shared" si="2"/>
        <v>0</v>
      </c>
      <c r="L13" s="171">
        <v>21</v>
      </c>
      <c r="M13" s="171">
        <f t="shared" si="3"/>
        <v>0</v>
      </c>
      <c r="N13" s="164">
        <v>0</v>
      </c>
      <c r="O13" s="164">
        <f t="shared" si="4"/>
        <v>0</v>
      </c>
      <c r="P13" s="164">
        <v>0</v>
      </c>
      <c r="Q13" s="164">
        <f t="shared" si="5"/>
        <v>0</v>
      </c>
      <c r="R13" s="164"/>
      <c r="S13" s="164"/>
      <c r="T13" s="165">
        <v>5.0959999999999998E-2</v>
      </c>
      <c r="U13" s="164">
        <f t="shared" si="6"/>
        <v>2.29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99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>
      <c r="A14" s="155">
        <v>6</v>
      </c>
      <c r="B14" s="162" t="s">
        <v>109</v>
      </c>
      <c r="C14" s="191" t="s">
        <v>110</v>
      </c>
      <c r="D14" s="164" t="s">
        <v>102</v>
      </c>
      <c r="E14" s="168">
        <v>25</v>
      </c>
      <c r="F14" s="170"/>
      <c r="G14" s="171">
        <f t="shared" si="0"/>
        <v>0</v>
      </c>
      <c r="H14" s="170"/>
      <c r="I14" s="171">
        <f t="shared" si="1"/>
        <v>0</v>
      </c>
      <c r="J14" s="170"/>
      <c r="K14" s="171">
        <f t="shared" si="2"/>
        <v>0</v>
      </c>
      <c r="L14" s="171">
        <v>21</v>
      </c>
      <c r="M14" s="171">
        <f t="shared" si="3"/>
        <v>0</v>
      </c>
      <c r="N14" s="164">
        <v>0</v>
      </c>
      <c r="O14" s="164">
        <f t="shared" si="4"/>
        <v>0</v>
      </c>
      <c r="P14" s="164">
        <v>0</v>
      </c>
      <c r="Q14" s="164">
        <f t="shared" si="5"/>
        <v>0</v>
      </c>
      <c r="R14" s="164"/>
      <c r="S14" s="164"/>
      <c r="T14" s="165">
        <v>9.0499999999999997E-2</v>
      </c>
      <c r="U14" s="164">
        <f t="shared" si="6"/>
        <v>2.2599999999999998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99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>
      <c r="A15" s="155">
        <v>7</v>
      </c>
      <c r="B15" s="162" t="s">
        <v>111</v>
      </c>
      <c r="C15" s="191" t="s">
        <v>112</v>
      </c>
      <c r="D15" s="164" t="s">
        <v>102</v>
      </c>
      <c r="E15" s="168">
        <v>80</v>
      </c>
      <c r="F15" s="170"/>
      <c r="G15" s="171">
        <f t="shared" si="0"/>
        <v>0</v>
      </c>
      <c r="H15" s="170"/>
      <c r="I15" s="171">
        <f t="shared" si="1"/>
        <v>0</v>
      </c>
      <c r="J15" s="170"/>
      <c r="K15" s="171">
        <f t="shared" si="2"/>
        <v>0</v>
      </c>
      <c r="L15" s="171">
        <v>21</v>
      </c>
      <c r="M15" s="171">
        <f t="shared" si="3"/>
        <v>0</v>
      </c>
      <c r="N15" s="164">
        <v>0</v>
      </c>
      <c r="O15" s="164">
        <f t="shared" si="4"/>
        <v>0</v>
      </c>
      <c r="P15" s="164">
        <v>0</v>
      </c>
      <c r="Q15" s="164">
        <f t="shared" si="5"/>
        <v>0</v>
      </c>
      <c r="R15" s="164"/>
      <c r="S15" s="164"/>
      <c r="T15" s="165">
        <v>9.0499999999999997E-2</v>
      </c>
      <c r="U15" s="164">
        <f t="shared" si="6"/>
        <v>7.24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99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>
      <c r="A16" s="155">
        <v>8</v>
      </c>
      <c r="B16" s="162" t="s">
        <v>113</v>
      </c>
      <c r="C16" s="191" t="s">
        <v>114</v>
      </c>
      <c r="D16" s="164" t="s">
        <v>102</v>
      </c>
      <c r="E16" s="168">
        <v>20</v>
      </c>
      <c r="F16" s="170"/>
      <c r="G16" s="171">
        <f t="shared" si="0"/>
        <v>0</v>
      </c>
      <c r="H16" s="170"/>
      <c r="I16" s="171">
        <f t="shared" si="1"/>
        <v>0</v>
      </c>
      <c r="J16" s="170"/>
      <c r="K16" s="171">
        <f t="shared" si="2"/>
        <v>0</v>
      </c>
      <c r="L16" s="171">
        <v>21</v>
      </c>
      <c r="M16" s="171">
        <f t="shared" si="3"/>
        <v>0</v>
      </c>
      <c r="N16" s="164">
        <v>0</v>
      </c>
      <c r="O16" s="164">
        <f t="shared" si="4"/>
        <v>0</v>
      </c>
      <c r="P16" s="164">
        <v>0</v>
      </c>
      <c r="Q16" s="164">
        <f t="shared" si="5"/>
        <v>0</v>
      </c>
      <c r="R16" s="164"/>
      <c r="S16" s="164"/>
      <c r="T16" s="165">
        <v>3.95E-2</v>
      </c>
      <c r="U16" s="164">
        <f t="shared" si="6"/>
        <v>0.79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99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>
      <c r="A17" s="155">
        <v>9</v>
      </c>
      <c r="B17" s="162" t="s">
        <v>115</v>
      </c>
      <c r="C17" s="191" t="s">
        <v>116</v>
      </c>
      <c r="D17" s="164" t="s">
        <v>117</v>
      </c>
      <c r="E17" s="168">
        <v>50</v>
      </c>
      <c r="F17" s="170"/>
      <c r="G17" s="171">
        <f t="shared" si="0"/>
        <v>0</v>
      </c>
      <c r="H17" s="170"/>
      <c r="I17" s="171">
        <f t="shared" si="1"/>
        <v>0</v>
      </c>
      <c r="J17" s="170"/>
      <c r="K17" s="171">
        <f t="shared" si="2"/>
        <v>0</v>
      </c>
      <c r="L17" s="171">
        <v>21</v>
      </c>
      <c r="M17" s="171">
        <f t="shared" si="3"/>
        <v>0</v>
      </c>
      <c r="N17" s="164">
        <v>0</v>
      </c>
      <c r="O17" s="164">
        <f t="shared" si="4"/>
        <v>0</v>
      </c>
      <c r="P17" s="164">
        <v>0</v>
      </c>
      <c r="Q17" s="164">
        <f t="shared" si="5"/>
        <v>0</v>
      </c>
      <c r="R17" s="164"/>
      <c r="S17" s="164"/>
      <c r="T17" s="165">
        <v>5.0500000000000003E-2</v>
      </c>
      <c r="U17" s="164">
        <f t="shared" si="6"/>
        <v>2.5299999999999998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99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>
      <c r="A18" s="155">
        <v>10</v>
      </c>
      <c r="B18" s="162" t="s">
        <v>118</v>
      </c>
      <c r="C18" s="191" t="s">
        <v>119</v>
      </c>
      <c r="D18" s="164" t="s">
        <v>117</v>
      </c>
      <c r="E18" s="168">
        <v>1</v>
      </c>
      <c r="F18" s="170"/>
      <c r="G18" s="171">
        <f t="shared" si="0"/>
        <v>0</v>
      </c>
      <c r="H18" s="170"/>
      <c r="I18" s="171">
        <f t="shared" si="1"/>
        <v>0</v>
      </c>
      <c r="J18" s="170"/>
      <c r="K18" s="171">
        <f t="shared" si="2"/>
        <v>0</v>
      </c>
      <c r="L18" s="171">
        <v>21</v>
      </c>
      <c r="M18" s="171">
        <f t="shared" si="3"/>
        <v>0</v>
      </c>
      <c r="N18" s="164">
        <v>0</v>
      </c>
      <c r="O18" s="164">
        <f t="shared" si="4"/>
        <v>0</v>
      </c>
      <c r="P18" s="164">
        <v>0</v>
      </c>
      <c r="Q18" s="164">
        <f t="shared" si="5"/>
        <v>0</v>
      </c>
      <c r="R18" s="164"/>
      <c r="S18" s="164"/>
      <c r="T18" s="165">
        <v>1.6</v>
      </c>
      <c r="U18" s="164">
        <f t="shared" si="6"/>
        <v>1.6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99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>
      <c r="A19" s="155">
        <v>11</v>
      </c>
      <c r="B19" s="162" t="s">
        <v>120</v>
      </c>
      <c r="C19" s="191" t="s">
        <v>121</v>
      </c>
      <c r="D19" s="164" t="s">
        <v>98</v>
      </c>
      <c r="E19" s="168">
        <v>4</v>
      </c>
      <c r="F19" s="170"/>
      <c r="G19" s="171">
        <f t="shared" si="0"/>
        <v>0</v>
      </c>
      <c r="H19" s="170"/>
      <c r="I19" s="171">
        <f t="shared" si="1"/>
        <v>0</v>
      </c>
      <c r="J19" s="170"/>
      <c r="K19" s="171">
        <f t="shared" si="2"/>
        <v>0</v>
      </c>
      <c r="L19" s="171">
        <v>21</v>
      </c>
      <c r="M19" s="171">
        <f t="shared" si="3"/>
        <v>0</v>
      </c>
      <c r="N19" s="164">
        <v>0</v>
      </c>
      <c r="O19" s="164">
        <f t="shared" si="4"/>
        <v>0</v>
      </c>
      <c r="P19" s="164">
        <v>0</v>
      </c>
      <c r="Q19" s="164">
        <f t="shared" si="5"/>
        <v>0</v>
      </c>
      <c r="R19" s="164"/>
      <c r="S19" s="164"/>
      <c r="T19" s="165">
        <v>0</v>
      </c>
      <c r="U19" s="164">
        <f t="shared" si="6"/>
        <v>0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99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>
      <c r="A20" s="155">
        <v>12</v>
      </c>
      <c r="B20" s="162" t="s">
        <v>122</v>
      </c>
      <c r="C20" s="191" t="s">
        <v>123</v>
      </c>
      <c r="D20" s="164" t="s">
        <v>117</v>
      </c>
      <c r="E20" s="168">
        <v>4</v>
      </c>
      <c r="F20" s="170"/>
      <c r="G20" s="171">
        <f t="shared" si="0"/>
        <v>0</v>
      </c>
      <c r="H20" s="170"/>
      <c r="I20" s="171">
        <f t="shared" si="1"/>
        <v>0</v>
      </c>
      <c r="J20" s="170"/>
      <c r="K20" s="171">
        <f t="shared" si="2"/>
        <v>0</v>
      </c>
      <c r="L20" s="171">
        <v>21</v>
      </c>
      <c r="M20" s="171">
        <f t="shared" si="3"/>
        <v>0</v>
      </c>
      <c r="N20" s="164">
        <v>0</v>
      </c>
      <c r="O20" s="164">
        <f t="shared" si="4"/>
        <v>0</v>
      </c>
      <c r="P20" s="164">
        <v>0</v>
      </c>
      <c r="Q20" s="164">
        <f t="shared" si="5"/>
        <v>0</v>
      </c>
      <c r="R20" s="164"/>
      <c r="S20" s="164"/>
      <c r="T20" s="165">
        <v>0</v>
      </c>
      <c r="U20" s="164">
        <f t="shared" si="6"/>
        <v>0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99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>
      <c r="A21" s="155">
        <v>13</v>
      </c>
      <c r="B21" s="162" t="s">
        <v>124</v>
      </c>
      <c r="C21" s="191" t="s">
        <v>125</v>
      </c>
      <c r="D21" s="164" t="s">
        <v>117</v>
      </c>
      <c r="E21" s="168">
        <v>5</v>
      </c>
      <c r="F21" s="170"/>
      <c r="G21" s="171">
        <f t="shared" si="0"/>
        <v>0</v>
      </c>
      <c r="H21" s="170"/>
      <c r="I21" s="171">
        <f t="shared" si="1"/>
        <v>0</v>
      </c>
      <c r="J21" s="170"/>
      <c r="K21" s="171">
        <f t="shared" si="2"/>
        <v>0</v>
      </c>
      <c r="L21" s="171">
        <v>21</v>
      </c>
      <c r="M21" s="171">
        <f t="shared" si="3"/>
        <v>0</v>
      </c>
      <c r="N21" s="164">
        <v>0</v>
      </c>
      <c r="O21" s="164">
        <f t="shared" si="4"/>
        <v>0</v>
      </c>
      <c r="P21" s="164">
        <v>0</v>
      </c>
      <c r="Q21" s="164">
        <f t="shared" si="5"/>
        <v>0</v>
      </c>
      <c r="R21" s="164"/>
      <c r="S21" s="164"/>
      <c r="T21" s="165">
        <v>0</v>
      </c>
      <c r="U21" s="164">
        <f t="shared" si="6"/>
        <v>0</v>
      </c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99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>
      <c r="A22" s="155"/>
      <c r="B22" s="162"/>
      <c r="C22" s="250" t="s">
        <v>126</v>
      </c>
      <c r="D22" s="251"/>
      <c r="E22" s="252"/>
      <c r="F22" s="253"/>
      <c r="G22" s="254"/>
      <c r="H22" s="171"/>
      <c r="I22" s="171"/>
      <c r="J22" s="171"/>
      <c r="K22" s="171"/>
      <c r="L22" s="171"/>
      <c r="M22" s="171"/>
      <c r="N22" s="164"/>
      <c r="O22" s="164"/>
      <c r="P22" s="164"/>
      <c r="Q22" s="164"/>
      <c r="R22" s="164"/>
      <c r="S22" s="164"/>
      <c r="T22" s="165"/>
      <c r="U22" s="164"/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127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7" t="str">
        <f>C22</f>
        <v>čidlo zaplavení</v>
      </c>
      <c r="BB22" s="154"/>
      <c r="BC22" s="154"/>
      <c r="BD22" s="154"/>
      <c r="BE22" s="154"/>
      <c r="BF22" s="154"/>
      <c r="BG22" s="154"/>
      <c r="BH22" s="154"/>
    </row>
    <row r="23" spans="1:60" outlineLevel="1">
      <c r="A23" s="155"/>
      <c r="B23" s="162"/>
      <c r="C23" s="250" t="s">
        <v>128</v>
      </c>
      <c r="D23" s="251"/>
      <c r="E23" s="252"/>
      <c r="F23" s="253"/>
      <c r="G23" s="254"/>
      <c r="H23" s="171"/>
      <c r="I23" s="171"/>
      <c r="J23" s="171"/>
      <c r="K23" s="171"/>
      <c r="L23" s="171"/>
      <c r="M23" s="171"/>
      <c r="N23" s="164"/>
      <c r="O23" s="164"/>
      <c r="P23" s="164"/>
      <c r="Q23" s="164"/>
      <c r="R23" s="164"/>
      <c r="S23" s="164"/>
      <c r="T23" s="165"/>
      <c r="U23" s="164"/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127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7" t="str">
        <f>C23</f>
        <v>čidlo plynu a CO</v>
      </c>
      <c r="BB23" s="154"/>
      <c r="BC23" s="154"/>
      <c r="BD23" s="154"/>
      <c r="BE23" s="154"/>
      <c r="BF23" s="154"/>
      <c r="BG23" s="154"/>
      <c r="BH23" s="154"/>
    </row>
    <row r="24" spans="1:60" outlineLevel="1">
      <c r="A24" s="155"/>
      <c r="B24" s="162"/>
      <c r="C24" s="250" t="s">
        <v>129</v>
      </c>
      <c r="D24" s="251"/>
      <c r="E24" s="252"/>
      <c r="F24" s="253"/>
      <c r="G24" s="254"/>
      <c r="H24" s="171"/>
      <c r="I24" s="171"/>
      <c r="J24" s="171"/>
      <c r="K24" s="171"/>
      <c r="L24" s="171"/>
      <c r="M24" s="171"/>
      <c r="N24" s="164"/>
      <c r="O24" s="164"/>
      <c r="P24" s="164"/>
      <c r="Q24" s="164"/>
      <c r="R24" s="164"/>
      <c r="S24" s="164"/>
      <c r="T24" s="165"/>
      <c r="U24" s="164"/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127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7" t="str">
        <f>C24</f>
        <v>houkačka</v>
      </c>
      <c r="BB24" s="154"/>
      <c r="BC24" s="154"/>
      <c r="BD24" s="154"/>
      <c r="BE24" s="154"/>
      <c r="BF24" s="154"/>
      <c r="BG24" s="154"/>
      <c r="BH24" s="154"/>
    </row>
    <row r="25" spans="1:60" outlineLevel="1">
      <c r="A25" s="155"/>
      <c r="B25" s="162"/>
      <c r="C25" s="250" t="s">
        <v>130</v>
      </c>
      <c r="D25" s="251"/>
      <c r="E25" s="252"/>
      <c r="F25" s="253"/>
      <c r="G25" s="254"/>
      <c r="H25" s="171"/>
      <c r="I25" s="171"/>
      <c r="J25" s="171"/>
      <c r="K25" s="171"/>
      <c r="L25" s="171"/>
      <c r="M25" s="171"/>
      <c r="N25" s="164"/>
      <c r="O25" s="164"/>
      <c r="P25" s="164"/>
      <c r="Q25" s="164"/>
      <c r="R25" s="164"/>
      <c r="S25" s="164"/>
      <c r="T25" s="165"/>
      <c r="U25" s="164"/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127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7" t="str">
        <f>C25</f>
        <v>GSM</v>
      </c>
      <c r="BB25" s="154"/>
      <c r="BC25" s="154"/>
      <c r="BD25" s="154"/>
      <c r="BE25" s="154"/>
      <c r="BF25" s="154"/>
      <c r="BG25" s="154"/>
      <c r="BH25" s="154"/>
    </row>
    <row r="26" spans="1:60" outlineLevel="1">
      <c r="A26" s="155">
        <v>14</v>
      </c>
      <c r="B26" s="162" t="s">
        <v>131</v>
      </c>
      <c r="C26" s="191" t="s">
        <v>132</v>
      </c>
      <c r="D26" s="164" t="s">
        <v>117</v>
      </c>
      <c r="E26" s="168">
        <v>1</v>
      </c>
      <c r="F26" s="170"/>
      <c r="G26" s="171">
        <f t="shared" ref="G26:G31" si="7">ROUND(E26*F26,2)</f>
        <v>0</v>
      </c>
      <c r="H26" s="170"/>
      <c r="I26" s="171">
        <f t="shared" ref="I26:I31" si="8">ROUND(E26*H26,2)</f>
        <v>0</v>
      </c>
      <c r="J26" s="170"/>
      <c r="K26" s="171">
        <f t="shared" ref="K26:K31" si="9">ROUND(E26*J26,2)</f>
        <v>0</v>
      </c>
      <c r="L26" s="171">
        <v>21</v>
      </c>
      <c r="M26" s="171">
        <f t="shared" ref="M26:M31" si="10">G26*(1+L26/100)</f>
        <v>0</v>
      </c>
      <c r="N26" s="164">
        <v>0</v>
      </c>
      <c r="O26" s="164">
        <f t="shared" ref="O26:O31" si="11">ROUND(E26*N26,5)</f>
        <v>0</v>
      </c>
      <c r="P26" s="164">
        <v>0</v>
      </c>
      <c r="Q26" s="164">
        <f t="shared" ref="Q26:Q31" si="12">ROUND(E26*P26,5)</f>
        <v>0</v>
      </c>
      <c r="R26" s="164"/>
      <c r="S26" s="164"/>
      <c r="T26" s="165">
        <v>2.65</v>
      </c>
      <c r="U26" s="164">
        <f t="shared" ref="U26:U31" si="13">ROUND(E26*T26,2)</f>
        <v>2.65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99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>
      <c r="A27" s="155">
        <v>15</v>
      </c>
      <c r="B27" s="162" t="s">
        <v>133</v>
      </c>
      <c r="C27" s="191" t="s">
        <v>134</v>
      </c>
      <c r="D27" s="164" t="s">
        <v>117</v>
      </c>
      <c r="E27" s="168">
        <v>1</v>
      </c>
      <c r="F27" s="170"/>
      <c r="G27" s="171">
        <f t="shared" si="7"/>
        <v>0</v>
      </c>
      <c r="H27" s="170"/>
      <c r="I27" s="171">
        <f t="shared" si="8"/>
        <v>0</v>
      </c>
      <c r="J27" s="170"/>
      <c r="K27" s="171">
        <f t="shared" si="9"/>
        <v>0</v>
      </c>
      <c r="L27" s="171">
        <v>21</v>
      </c>
      <c r="M27" s="171">
        <f t="shared" si="10"/>
        <v>0</v>
      </c>
      <c r="N27" s="164">
        <v>0</v>
      </c>
      <c r="O27" s="164">
        <f t="shared" si="11"/>
        <v>0</v>
      </c>
      <c r="P27" s="164">
        <v>0</v>
      </c>
      <c r="Q27" s="164">
        <f t="shared" si="12"/>
        <v>0</v>
      </c>
      <c r="R27" s="164"/>
      <c r="S27" s="164"/>
      <c r="T27" s="165">
        <v>0</v>
      </c>
      <c r="U27" s="164">
        <f t="shared" si="13"/>
        <v>0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99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>
      <c r="A28" s="155">
        <v>16</v>
      </c>
      <c r="B28" s="162" t="s">
        <v>135</v>
      </c>
      <c r="C28" s="191" t="s">
        <v>136</v>
      </c>
      <c r="D28" s="164" t="s">
        <v>117</v>
      </c>
      <c r="E28" s="168">
        <v>3</v>
      </c>
      <c r="F28" s="170"/>
      <c r="G28" s="171">
        <f t="shared" si="7"/>
        <v>0</v>
      </c>
      <c r="H28" s="170"/>
      <c r="I28" s="171">
        <f t="shared" si="8"/>
        <v>0</v>
      </c>
      <c r="J28" s="170"/>
      <c r="K28" s="171">
        <f t="shared" si="9"/>
        <v>0</v>
      </c>
      <c r="L28" s="171">
        <v>21</v>
      </c>
      <c r="M28" s="171">
        <f t="shared" si="10"/>
        <v>0</v>
      </c>
      <c r="N28" s="164">
        <v>0</v>
      </c>
      <c r="O28" s="164">
        <f t="shared" si="11"/>
        <v>0</v>
      </c>
      <c r="P28" s="164">
        <v>0</v>
      </c>
      <c r="Q28" s="164">
        <f t="shared" si="12"/>
        <v>0</v>
      </c>
      <c r="R28" s="164"/>
      <c r="S28" s="164"/>
      <c r="T28" s="165">
        <v>0.26</v>
      </c>
      <c r="U28" s="164">
        <f t="shared" si="13"/>
        <v>0.78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99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>
      <c r="A29" s="155">
        <v>17</v>
      </c>
      <c r="B29" s="162" t="s">
        <v>137</v>
      </c>
      <c r="C29" s="191" t="s">
        <v>138</v>
      </c>
      <c r="D29" s="164" t="s">
        <v>117</v>
      </c>
      <c r="E29" s="168">
        <v>2</v>
      </c>
      <c r="F29" s="170"/>
      <c r="G29" s="171">
        <f t="shared" si="7"/>
        <v>0</v>
      </c>
      <c r="H29" s="170"/>
      <c r="I29" s="171">
        <f t="shared" si="8"/>
        <v>0</v>
      </c>
      <c r="J29" s="170"/>
      <c r="K29" s="171">
        <f t="shared" si="9"/>
        <v>0</v>
      </c>
      <c r="L29" s="171">
        <v>21</v>
      </c>
      <c r="M29" s="171">
        <f t="shared" si="10"/>
        <v>0</v>
      </c>
      <c r="N29" s="164">
        <v>2.3000000000000001E-4</v>
      </c>
      <c r="O29" s="164">
        <f t="shared" si="11"/>
        <v>4.6000000000000001E-4</v>
      </c>
      <c r="P29" s="164">
        <v>0</v>
      </c>
      <c r="Q29" s="164">
        <f t="shared" si="12"/>
        <v>0</v>
      </c>
      <c r="R29" s="164"/>
      <c r="S29" s="164"/>
      <c r="T29" s="165">
        <v>0</v>
      </c>
      <c r="U29" s="164">
        <f t="shared" si="13"/>
        <v>0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99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>
      <c r="A30" s="155">
        <v>18</v>
      </c>
      <c r="B30" s="162" t="s">
        <v>139</v>
      </c>
      <c r="C30" s="191" t="s">
        <v>140</v>
      </c>
      <c r="D30" s="164" t="s">
        <v>117</v>
      </c>
      <c r="E30" s="168">
        <v>2</v>
      </c>
      <c r="F30" s="170"/>
      <c r="G30" s="171">
        <f t="shared" si="7"/>
        <v>0</v>
      </c>
      <c r="H30" s="170"/>
      <c r="I30" s="171">
        <f t="shared" si="8"/>
        <v>0</v>
      </c>
      <c r="J30" s="170"/>
      <c r="K30" s="171">
        <f t="shared" si="9"/>
        <v>0</v>
      </c>
      <c r="L30" s="171">
        <v>21</v>
      </c>
      <c r="M30" s="171">
        <f t="shared" si="10"/>
        <v>0</v>
      </c>
      <c r="N30" s="164">
        <v>0</v>
      </c>
      <c r="O30" s="164">
        <f t="shared" si="11"/>
        <v>0</v>
      </c>
      <c r="P30" s="164">
        <v>0</v>
      </c>
      <c r="Q30" s="164">
        <f t="shared" si="12"/>
        <v>0</v>
      </c>
      <c r="R30" s="164"/>
      <c r="S30" s="164"/>
      <c r="T30" s="165">
        <v>0</v>
      </c>
      <c r="U30" s="164">
        <f t="shared" si="13"/>
        <v>0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99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>
      <c r="A31" s="155">
        <v>19</v>
      </c>
      <c r="B31" s="162" t="s">
        <v>141</v>
      </c>
      <c r="C31" s="191" t="s">
        <v>142</v>
      </c>
      <c r="D31" s="164" t="s">
        <v>143</v>
      </c>
      <c r="E31" s="168">
        <v>1</v>
      </c>
      <c r="F31" s="170"/>
      <c r="G31" s="171">
        <f t="shared" si="7"/>
        <v>0</v>
      </c>
      <c r="H31" s="170"/>
      <c r="I31" s="171">
        <f t="shared" si="8"/>
        <v>0</v>
      </c>
      <c r="J31" s="170"/>
      <c r="K31" s="171">
        <f t="shared" si="9"/>
        <v>0</v>
      </c>
      <c r="L31" s="171">
        <v>21</v>
      </c>
      <c r="M31" s="171">
        <f t="shared" si="10"/>
        <v>0</v>
      </c>
      <c r="N31" s="164">
        <v>0</v>
      </c>
      <c r="O31" s="164">
        <f t="shared" si="11"/>
        <v>0</v>
      </c>
      <c r="P31" s="164">
        <v>0</v>
      </c>
      <c r="Q31" s="164">
        <f t="shared" si="12"/>
        <v>0</v>
      </c>
      <c r="R31" s="164"/>
      <c r="S31" s="164"/>
      <c r="T31" s="165">
        <v>0</v>
      </c>
      <c r="U31" s="164">
        <f t="shared" si="13"/>
        <v>0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99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>
      <c r="A32" s="156" t="s">
        <v>94</v>
      </c>
      <c r="B32" s="163" t="s">
        <v>60</v>
      </c>
      <c r="C32" s="192" t="s">
        <v>61</v>
      </c>
      <c r="D32" s="166"/>
      <c r="E32" s="169"/>
      <c r="F32" s="172"/>
      <c r="G32" s="172">
        <f>SUMIF(AE33:AE49,"&lt;&gt;NOR",G33:G49)</f>
        <v>0</v>
      </c>
      <c r="H32" s="172"/>
      <c r="I32" s="172">
        <f>SUM(I33:I49)</f>
        <v>0</v>
      </c>
      <c r="J32" s="172"/>
      <c r="K32" s="172">
        <f>SUM(K33:K49)</f>
        <v>0</v>
      </c>
      <c r="L32" s="172"/>
      <c r="M32" s="172">
        <f>SUM(M33:M49)</f>
        <v>0</v>
      </c>
      <c r="N32" s="166"/>
      <c r="O32" s="166">
        <f>SUM(O33:O49)</f>
        <v>3.2819999999999995E-2</v>
      </c>
      <c r="P32" s="166"/>
      <c r="Q32" s="166">
        <f>SUM(Q33:Q49)</f>
        <v>0</v>
      </c>
      <c r="R32" s="166"/>
      <c r="S32" s="166"/>
      <c r="T32" s="167"/>
      <c r="U32" s="166">
        <f>SUM(U33:U49)</f>
        <v>2.64</v>
      </c>
      <c r="AE32" t="s">
        <v>95</v>
      </c>
    </row>
    <row r="33" spans="1:60" outlineLevel="1">
      <c r="A33" s="155">
        <v>20</v>
      </c>
      <c r="B33" s="162" t="s">
        <v>144</v>
      </c>
      <c r="C33" s="191" t="s">
        <v>145</v>
      </c>
      <c r="D33" s="164" t="s">
        <v>143</v>
      </c>
      <c r="E33" s="168">
        <v>1</v>
      </c>
      <c r="F33" s="170"/>
      <c r="G33" s="171">
        <f t="shared" ref="G33:G49" si="14">ROUND(E33*F33,2)</f>
        <v>0</v>
      </c>
      <c r="H33" s="170"/>
      <c r="I33" s="171">
        <f t="shared" ref="I33:I49" si="15">ROUND(E33*H33,2)</f>
        <v>0</v>
      </c>
      <c r="J33" s="170"/>
      <c r="K33" s="171">
        <f t="shared" ref="K33:K49" si="16">ROUND(E33*J33,2)</f>
        <v>0</v>
      </c>
      <c r="L33" s="171">
        <v>21</v>
      </c>
      <c r="M33" s="171">
        <f t="shared" ref="M33:M49" si="17">G33*(1+L33/100)</f>
        <v>0</v>
      </c>
      <c r="N33" s="164">
        <v>0</v>
      </c>
      <c r="O33" s="164">
        <f t="shared" ref="O33:O49" si="18">ROUND(E33*N33,5)</f>
        <v>0</v>
      </c>
      <c r="P33" s="164">
        <v>0</v>
      </c>
      <c r="Q33" s="164">
        <f t="shared" ref="Q33:Q49" si="19">ROUND(E33*P33,5)</f>
        <v>0</v>
      </c>
      <c r="R33" s="164"/>
      <c r="S33" s="164"/>
      <c r="T33" s="165">
        <v>0</v>
      </c>
      <c r="U33" s="164">
        <f t="shared" ref="U33:U49" si="20">ROUND(E33*T33,2)</f>
        <v>0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146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>
      <c r="A34" s="155">
        <v>21</v>
      </c>
      <c r="B34" s="162" t="s">
        <v>147</v>
      </c>
      <c r="C34" s="191" t="s">
        <v>148</v>
      </c>
      <c r="D34" s="164" t="s">
        <v>102</v>
      </c>
      <c r="E34" s="168">
        <v>16</v>
      </c>
      <c r="F34" s="170"/>
      <c r="G34" s="171">
        <f t="shared" si="14"/>
        <v>0</v>
      </c>
      <c r="H34" s="170"/>
      <c r="I34" s="171">
        <f t="shared" si="15"/>
        <v>0</v>
      </c>
      <c r="J34" s="170"/>
      <c r="K34" s="171">
        <f t="shared" si="16"/>
        <v>0</v>
      </c>
      <c r="L34" s="171">
        <v>21</v>
      </c>
      <c r="M34" s="171">
        <f t="shared" si="17"/>
        <v>0</v>
      </c>
      <c r="N34" s="164">
        <v>1.2999999999999999E-4</v>
      </c>
      <c r="O34" s="164">
        <f t="shared" si="18"/>
        <v>2.0799999999999998E-3</v>
      </c>
      <c r="P34" s="164">
        <v>0</v>
      </c>
      <c r="Q34" s="164">
        <f t="shared" si="19"/>
        <v>0</v>
      </c>
      <c r="R34" s="164"/>
      <c r="S34" s="164"/>
      <c r="T34" s="165">
        <v>0</v>
      </c>
      <c r="U34" s="164">
        <f t="shared" si="20"/>
        <v>0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146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>
      <c r="A35" s="155">
        <v>22</v>
      </c>
      <c r="B35" s="162" t="s">
        <v>149</v>
      </c>
      <c r="C35" s="191" t="s">
        <v>150</v>
      </c>
      <c r="D35" s="164" t="s">
        <v>102</v>
      </c>
      <c r="E35" s="168">
        <v>45</v>
      </c>
      <c r="F35" s="170"/>
      <c r="G35" s="171">
        <f t="shared" si="14"/>
        <v>0</v>
      </c>
      <c r="H35" s="170"/>
      <c r="I35" s="171">
        <f t="shared" si="15"/>
        <v>0</v>
      </c>
      <c r="J35" s="170"/>
      <c r="K35" s="171">
        <f t="shared" si="16"/>
        <v>0</v>
      </c>
      <c r="L35" s="171">
        <v>21</v>
      </c>
      <c r="M35" s="171">
        <f t="shared" si="17"/>
        <v>0</v>
      </c>
      <c r="N35" s="164">
        <v>1.4999999999999999E-4</v>
      </c>
      <c r="O35" s="164">
        <f t="shared" si="18"/>
        <v>6.7499999999999999E-3</v>
      </c>
      <c r="P35" s="164">
        <v>0</v>
      </c>
      <c r="Q35" s="164">
        <f t="shared" si="19"/>
        <v>0</v>
      </c>
      <c r="R35" s="164"/>
      <c r="S35" s="164"/>
      <c r="T35" s="165">
        <v>0</v>
      </c>
      <c r="U35" s="164">
        <f t="shared" si="20"/>
        <v>0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146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>
      <c r="A36" s="155">
        <v>23</v>
      </c>
      <c r="B36" s="162" t="s">
        <v>151</v>
      </c>
      <c r="C36" s="191" t="s">
        <v>152</v>
      </c>
      <c r="D36" s="164" t="s">
        <v>102</v>
      </c>
      <c r="E36" s="168">
        <v>60</v>
      </c>
      <c r="F36" s="170"/>
      <c r="G36" s="171">
        <f t="shared" si="14"/>
        <v>0</v>
      </c>
      <c r="H36" s="170"/>
      <c r="I36" s="171">
        <f t="shared" si="15"/>
        <v>0</v>
      </c>
      <c r="J36" s="170"/>
      <c r="K36" s="171">
        <f t="shared" si="16"/>
        <v>0</v>
      </c>
      <c r="L36" s="171">
        <v>21</v>
      </c>
      <c r="M36" s="171">
        <f t="shared" si="17"/>
        <v>0</v>
      </c>
      <c r="N36" s="164">
        <v>2.0000000000000002E-5</v>
      </c>
      <c r="O36" s="164">
        <f t="shared" si="18"/>
        <v>1.1999999999999999E-3</v>
      </c>
      <c r="P36" s="164">
        <v>0</v>
      </c>
      <c r="Q36" s="164">
        <f t="shared" si="19"/>
        <v>0</v>
      </c>
      <c r="R36" s="164"/>
      <c r="S36" s="164"/>
      <c r="T36" s="165">
        <v>0</v>
      </c>
      <c r="U36" s="164">
        <f t="shared" si="20"/>
        <v>0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146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>
      <c r="A37" s="155">
        <v>24</v>
      </c>
      <c r="B37" s="162" t="s">
        <v>151</v>
      </c>
      <c r="C37" s="191" t="s">
        <v>153</v>
      </c>
      <c r="D37" s="164" t="s">
        <v>102</v>
      </c>
      <c r="E37" s="168">
        <v>20</v>
      </c>
      <c r="F37" s="170"/>
      <c r="G37" s="171">
        <f t="shared" si="14"/>
        <v>0</v>
      </c>
      <c r="H37" s="170"/>
      <c r="I37" s="171">
        <f t="shared" si="15"/>
        <v>0</v>
      </c>
      <c r="J37" s="170"/>
      <c r="K37" s="171">
        <f t="shared" si="16"/>
        <v>0</v>
      </c>
      <c r="L37" s="171">
        <v>21</v>
      </c>
      <c r="M37" s="171">
        <f t="shared" si="17"/>
        <v>0</v>
      </c>
      <c r="N37" s="164">
        <v>2.0000000000000002E-5</v>
      </c>
      <c r="O37" s="164">
        <f t="shared" si="18"/>
        <v>4.0000000000000002E-4</v>
      </c>
      <c r="P37" s="164">
        <v>0</v>
      </c>
      <c r="Q37" s="164">
        <f t="shared" si="19"/>
        <v>0</v>
      </c>
      <c r="R37" s="164"/>
      <c r="S37" s="164"/>
      <c r="T37" s="165">
        <v>0</v>
      </c>
      <c r="U37" s="164">
        <f t="shared" si="20"/>
        <v>0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146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>
      <c r="A38" s="155">
        <v>25</v>
      </c>
      <c r="B38" s="162" t="s">
        <v>154</v>
      </c>
      <c r="C38" s="191" t="s">
        <v>155</v>
      </c>
      <c r="D38" s="164" t="s">
        <v>102</v>
      </c>
      <c r="E38" s="168">
        <v>25</v>
      </c>
      <c r="F38" s="170"/>
      <c r="G38" s="171">
        <f t="shared" si="14"/>
        <v>0</v>
      </c>
      <c r="H38" s="170"/>
      <c r="I38" s="171">
        <f t="shared" si="15"/>
        <v>0</v>
      </c>
      <c r="J38" s="170"/>
      <c r="K38" s="171">
        <f t="shared" si="16"/>
        <v>0</v>
      </c>
      <c r="L38" s="171">
        <v>21</v>
      </c>
      <c r="M38" s="171">
        <f t="shared" si="17"/>
        <v>0</v>
      </c>
      <c r="N38" s="164">
        <v>6.9999999999999994E-5</v>
      </c>
      <c r="O38" s="164">
        <f t="shared" si="18"/>
        <v>1.75E-3</v>
      </c>
      <c r="P38" s="164">
        <v>0</v>
      </c>
      <c r="Q38" s="164">
        <f t="shared" si="19"/>
        <v>0</v>
      </c>
      <c r="R38" s="164"/>
      <c r="S38" s="164"/>
      <c r="T38" s="165">
        <v>0</v>
      </c>
      <c r="U38" s="164">
        <f t="shared" si="20"/>
        <v>0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146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>
      <c r="A39" s="155">
        <v>26</v>
      </c>
      <c r="B39" s="162" t="s">
        <v>156</v>
      </c>
      <c r="C39" s="191" t="s">
        <v>157</v>
      </c>
      <c r="D39" s="164" t="s">
        <v>102</v>
      </c>
      <c r="E39" s="168">
        <v>20</v>
      </c>
      <c r="F39" s="170"/>
      <c r="G39" s="171">
        <f t="shared" si="14"/>
        <v>0</v>
      </c>
      <c r="H39" s="170"/>
      <c r="I39" s="171">
        <f t="shared" si="15"/>
        <v>0</v>
      </c>
      <c r="J39" s="170"/>
      <c r="K39" s="171">
        <f t="shared" si="16"/>
        <v>0</v>
      </c>
      <c r="L39" s="171">
        <v>21</v>
      </c>
      <c r="M39" s="171">
        <f t="shared" si="17"/>
        <v>0</v>
      </c>
      <c r="N39" s="164">
        <v>6.9999999999999994E-5</v>
      </c>
      <c r="O39" s="164">
        <f t="shared" si="18"/>
        <v>1.4E-3</v>
      </c>
      <c r="P39" s="164">
        <v>0</v>
      </c>
      <c r="Q39" s="164">
        <f t="shared" si="19"/>
        <v>0</v>
      </c>
      <c r="R39" s="164"/>
      <c r="S39" s="164"/>
      <c r="T39" s="165">
        <v>0</v>
      </c>
      <c r="U39" s="164">
        <f t="shared" si="20"/>
        <v>0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146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>
      <c r="A40" s="155">
        <v>27</v>
      </c>
      <c r="B40" s="162" t="s">
        <v>158</v>
      </c>
      <c r="C40" s="191" t="s">
        <v>159</v>
      </c>
      <c r="D40" s="164" t="s">
        <v>102</v>
      </c>
      <c r="E40" s="168">
        <v>10</v>
      </c>
      <c r="F40" s="170"/>
      <c r="G40" s="171">
        <f t="shared" si="14"/>
        <v>0</v>
      </c>
      <c r="H40" s="170"/>
      <c r="I40" s="171">
        <f t="shared" si="15"/>
        <v>0</v>
      </c>
      <c r="J40" s="170"/>
      <c r="K40" s="171">
        <f t="shared" si="16"/>
        <v>0</v>
      </c>
      <c r="L40" s="171">
        <v>21</v>
      </c>
      <c r="M40" s="171">
        <f t="shared" si="17"/>
        <v>0</v>
      </c>
      <c r="N40" s="164">
        <v>1.1E-4</v>
      </c>
      <c r="O40" s="164">
        <f t="shared" si="18"/>
        <v>1.1000000000000001E-3</v>
      </c>
      <c r="P40" s="164">
        <v>0</v>
      </c>
      <c r="Q40" s="164">
        <f t="shared" si="19"/>
        <v>0</v>
      </c>
      <c r="R40" s="164"/>
      <c r="S40" s="164"/>
      <c r="T40" s="165">
        <v>0</v>
      </c>
      <c r="U40" s="164">
        <f t="shared" si="20"/>
        <v>0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146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>
      <c r="A41" s="155">
        <v>28</v>
      </c>
      <c r="B41" s="162" t="s">
        <v>160</v>
      </c>
      <c r="C41" s="191" t="s">
        <v>161</v>
      </c>
      <c r="D41" s="164" t="s">
        <v>102</v>
      </c>
      <c r="E41" s="168">
        <v>14</v>
      </c>
      <c r="F41" s="170"/>
      <c r="G41" s="171">
        <f t="shared" si="14"/>
        <v>0</v>
      </c>
      <c r="H41" s="170"/>
      <c r="I41" s="171">
        <f t="shared" si="15"/>
        <v>0</v>
      </c>
      <c r="J41" s="170"/>
      <c r="K41" s="171">
        <f t="shared" si="16"/>
        <v>0</v>
      </c>
      <c r="L41" s="171">
        <v>21</v>
      </c>
      <c r="M41" s="171">
        <f t="shared" si="17"/>
        <v>0</v>
      </c>
      <c r="N41" s="164">
        <v>8.8999999999999995E-4</v>
      </c>
      <c r="O41" s="164">
        <f t="shared" si="18"/>
        <v>1.2460000000000001E-2</v>
      </c>
      <c r="P41" s="164">
        <v>0</v>
      </c>
      <c r="Q41" s="164">
        <f t="shared" si="19"/>
        <v>0</v>
      </c>
      <c r="R41" s="164"/>
      <c r="S41" s="164"/>
      <c r="T41" s="165">
        <v>0</v>
      </c>
      <c r="U41" s="164">
        <f t="shared" si="20"/>
        <v>0</v>
      </c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146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>
      <c r="A42" s="155">
        <v>29</v>
      </c>
      <c r="B42" s="162" t="s">
        <v>162</v>
      </c>
      <c r="C42" s="191" t="s">
        <v>163</v>
      </c>
      <c r="D42" s="164" t="s">
        <v>102</v>
      </c>
      <c r="E42" s="168">
        <v>10</v>
      </c>
      <c r="F42" s="170"/>
      <c r="G42" s="171">
        <f t="shared" si="14"/>
        <v>0</v>
      </c>
      <c r="H42" s="170"/>
      <c r="I42" s="171">
        <f t="shared" si="15"/>
        <v>0</v>
      </c>
      <c r="J42" s="170"/>
      <c r="K42" s="171">
        <f t="shared" si="16"/>
        <v>0</v>
      </c>
      <c r="L42" s="171">
        <v>21</v>
      </c>
      <c r="M42" s="171">
        <f t="shared" si="17"/>
        <v>0</v>
      </c>
      <c r="N42" s="164">
        <v>1.4999999999999999E-4</v>
      </c>
      <c r="O42" s="164">
        <f t="shared" si="18"/>
        <v>1.5E-3</v>
      </c>
      <c r="P42" s="164">
        <v>0</v>
      </c>
      <c r="Q42" s="164">
        <f t="shared" si="19"/>
        <v>0</v>
      </c>
      <c r="R42" s="164"/>
      <c r="S42" s="164"/>
      <c r="T42" s="165">
        <v>0</v>
      </c>
      <c r="U42" s="164">
        <f t="shared" si="20"/>
        <v>0</v>
      </c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146</v>
      </c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>
      <c r="A43" s="155">
        <v>30</v>
      </c>
      <c r="B43" s="162" t="s">
        <v>164</v>
      </c>
      <c r="C43" s="191" t="s">
        <v>165</v>
      </c>
      <c r="D43" s="164" t="s">
        <v>117</v>
      </c>
      <c r="E43" s="168">
        <v>1</v>
      </c>
      <c r="F43" s="170"/>
      <c r="G43" s="171">
        <f t="shared" si="14"/>
        <v>0</v>
      </c>
      <c r="H43" s="170"/>
      <c r="I43" s="171">
        <f t="shared" si="15"/>
        <v>0</v>
      </c>
      <c r="J43" s="170"/>
      <c r="K43" s="171">
        <f t="shared" si="16"/>
        <v>0</v>
      </c>
      <c r="L43" s="171">
        <v>21</v>
      </c>
      <c r="M43" s="171">
        <f t="shared" si="17"/>
        <v>0</v>
      </c>
      <c r="N43" s="164">
        <v>0</v>
      </c>
      <c r="O43" s="164">
        <f t="shared" si="18"/>
        <v>0</v>
      </c>
      <c r="P43" s="164">
        <v>0</v>
      </c>
      <c r="Q43" s="164">
        <f t="shared" si="19"/>
        <v>0</v>
      </c>
      <c r="R43" s="164"/>
      <c r="S43" s="164"/>
      <c r="T43" s="165">
        <v>0</v>
      </c>
      <c r="U43" s="164">
        <f t="shared" si="20"/>
        <v>0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146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ht="20.399999999999999" outlineLevel="1">
      <c r="A44" s="155">
        <v>31</v>
      </c>
      <c r="B44" s="162" t="s">
        <v>166</v>
      </c>
      <c r="C44" s="191" t="s">
        <v>167</v>
      </c>
      <c r="D44" s="164" t="s">
        <v>117</v>
      </c>
      <c r="E44" s="168">
        <v>10</v>
      </c>
      <c r="F44" s="170"/>
      <c r="G44" s="171">
        <f t="shared" si="14"/>
        <v>0</v>
      </c>
      <c r="H44" s="170"/>
      <c r="I44" s="171">
        <f t="shared" si="15"/>
        <v>0</v>
      </c>
      <c r="J44" s="170"/>
      <c r="K44" s="171">
        <f t="shared" si="16"/>
        <v>0</v>
      </c>
      <c r="L44" s="171">
        <v>21</v>
      </c>
      <c r="M44" s="171">
        <f t="shared" si="17"/>
        <v>0</v>
      </c>
      <c r="N44" s="164">
        <v>2.5000000000000001E-4</v>
      </c>
      <c r="O44" s="164">
        <f t="shared" si="18"/>
        <v>2.5000000000000001E-3</v>
      </c>
      <c r="P44" s="164">
        <v>0</v>
      </c>
      <c r="Q44" s="164">
        <f t="shared" si="19"/>
        <v>0</v>
      </c>
      <c r="R44" s="164"/>
      <c r="S44" s="164"/>
      <c r="T44" s="165">
        <v>0.26417000000000002</v>
      </c>
      <c r="U44" s="164">
        <f t="shared" si="20"/>
        <v>2.64</v>
      </c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99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>
      <c r="A45" s="155">
        <v>32</v>
      </c>
      <c r="B45" s="162" t="s">
        <v>168</v>
      </c>
      <c r="C45" s="191" t="s">
        <v>169</v>
      </c>
      <c r="D45" s="164" t="s">
        <v>117</v>
      </c>
      <c r="E45" s="168">
        <v>1</v>
      </c>
      <c r="F45" s="170"/>
      <c r="G45" s="171">
        <f t="shared" si="14"/>
        <v>0</v>
      </c>
      <c r="H45" s="170"/>
      <c r="I45" s="171">
        <f t="shared" si="15"/>
        <v>0</v>
      </c>
      <c r="J45" s="170"/>
      <c r="K45" s="171">
        <f t="shared" si="16"/>
        <v>0</v>
      </c>
      <c r="L45" s="171">
        <v>21</v>
      </c>
      <c r="M45" s="171">
        <f t="shared" si="17"/>
        <v>0</v>
      </c>
      <c r="N45" s="164">
        <v>5.0000000000000001E-4</v>
      </c>
      <c r="O45" s="164">
        <f t="shared" si="18"/>
        <v>5.0000000000000001E-4</v>
      </c>
      <c r="P45" s="164">
        <v>0</v>
      </c>
      <c r="Q45" s="164">
        <f t="shared" si="19"/>
        <v>0</v>
      </c>
      <c r="R45" s="164"/>
      <c r="S45" s="164"/>
      <c r="T45" s="165">
        <v>0</v>
      </c>
      <c r="U45" s="164">
        <f t="shared" si="20"/>
        <v>0</v>
      </c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146</v>
      </c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>
      <c r="A46" s="155">
        <v>33</v>
      </c>
      <c r="B46" s="162" t="s">
        <v>170</v>
      </c>
      <c r="C46" s="191" t="s">
        <v>171</v>
      </c>
      <c r="D46" s="164" t="s">
        <v>117</v>
      </c>
      <c r="E46" s="168">
        <v>1</v>
      </c>
      <c r="F46" s="170"/>
      <c r="G46" s="171">
        <f t="shared" si="14"/>
        <v>0</v>
      </c>
      <c r="H46" s="170"/>
      <c r="I46" s="171">
        <f t="shared" si="15"/>
        <v>0</v>
      </c>
      <c r="J46" s="170"/>
      <c r="K46" s="171">
        <f t="shared" si="16"/>
        <v>0</v>
      </c>
      <c r="L46" s="171">
        <v>21</v>
      </c>
      <c r="M46" s="171">
        <f t="shared" si="17"/>
        <v>0</v>
      </c>
      <c r="N46" s="164">
        <v>1.8000000000000001E-4</v>
      </c>
      <c r="O46" s="164">
        <f t="shared" si="18"/>
        <v>1.8000000000000001E-4</v>
      </c>
      <c r="P46" s="164">
        <v>0</v>
      </c>
      <c r="Q46" s="164">
        <f t="shared" si="19"/>
        <v>0</v>
      </c>
      <c r="R46" s="164"/>
      <c r="S46" s="164"/>
      <c r="T46" s="165">
        <v>0</v>
      </c>
      <c r="U46" s="164">
        <f t="shared" si="20"/>
        <v>0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146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>
      <c r="A47" s="155">
        <v>34</v>
      </c>
      <c r="B47" s="162" t="s">
        <v>172</v>
      </c>
      <c r="C47" s="191" t="s">
        <v>173</v>
      </c>
      <c r="D47" s="164" t="s">
        <v>117</v>
      </c>
      <c r="E47" s="168">
        <v>3</v>
      </c>
      <c r="F47" s="170"/>
      <c r="G47" s="171">
        <f t="shared" si="14"/>
        <v>0</v>
      </c>
      <c r="H47" s="170"/>
      <c r="I47" s="171">
        <f t="shared" si="15"/>
        <v>0</v>
      </c>
      <c r="J47" s="170"/>
      <c r="K47" s="171">
        <f t="shared" si="16"/>
        <v>0</v>
      </c>
      <c r="L47" s="171">
        <v>21</v>
      </c>
      <c r="M47" s="171">
        <f t="shared" si="17"/>
        <v>0</v>
      </c>
      <c r="N47" s="164">
        <v>1.8000000000000001E-4</v>
      </c>
      <c r="O47" s="164">
        <f t="shared" si="18"/>
        <v>5.4000000000000001E-4</v>
      </c>
      <c r="P47" s="164">
        <v>0</v>
      </c>
      <c r="Q47" s="164">
        <f t="shared" si="19"/>
        <v>0</v>
      </c>
      <c r="R47" s="164"/>
      <c r="S47" s="164"/>
      <c r="T47" s="165">
        <v>0</v>
      </c>
      <c r="U47" s="164">
        <f t="shared" si="20"/>
        <v>0</v>
      </c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146</v>
      </c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>
      <c r="A48" s="155">
        <v>35</v>
      </c>
      <c r="B48" s="162" t="s">
        <v>174</v>
      </c>
      <c r="C48" s="191" t="s">
        <v>175</v>
      </c>
      <c r="D48" s="164" t="s">
        <v>117</v>
      </c>
      <c r="E48" s="168">
        <v>2</v>
      </c>
      <c r="F48" s="170"/>
      <c r="G48" s="171">
        <f t="shared" si="14"/>
        <v>0</v>
      </c>
      <c r="H48" s="170"/>
      <c r="I48" s="171">
        <f t="shared" si="15"/>
        <v>0</v>
      </c>
      <c r="J48" s="170"/>
      <c r="K48" s="171">
        <f t="shared" si="16"/>
        <v>0</v>
      </c>
      <c r="L48" s="171">
        <v>21</v>
      </c>
      <c r="M48" s="171">
        <f t="shared" si="17"/>
        <v>0</v>
      </c>
      <c r="N48" s="164">
        <v>2.3000000000000001E-4</v>
      </c>
      <c r="O48" s="164">
        <f t="shared" si="18"/>
        <v>4.6000000000000001E-4</v>
      </c>
      <c r="P48" s="164">
        <v>0</v>
      </c>
      <c r="Q48" s="164">
        <f t="shared" si="19"/>
        <v>0</v>
      </c>
      <c r="R48" s="164"/>
      <c r="S48" s="164"/>
      <c r="T48" s="165">
        <v>0</v>
      </c>
      <c r="U48" s="164">
        <f t="shared" si="20"/>
        <v>0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146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>
      <c r="A49" s="155">
        <v>36</v>
      </c>
      <c r="B49" s="162" t="s">
        <v>176</v>
      </c>
      <c r="C49" s="191" t="s">
        <v>177</v>
      </c>
      <c r="D49" s="164" t="s">
        <v>143</v>
      </c>
      <c r="E49" s="168">
        <v>1</v>
      </c>
      <c r="F49" s="170"/>
      <c r="G49" s="171">
        <f t="shared" si="14"/>
        <v>0</v>
      </c>
      <c r="H49" s="170"/>
      <c r="I49" s="171">
        <f t="shared" si="15"/>
        <v>0</v>
      </c>
      <c r="J49" s="170"/>
      <c r="K49" s="171">
        <f t="shared" si="16"/>
        <v>0</v>
      </c>
      <c r="L49" s="171">
        <v>21</v>
      </c>
      <c r="M49" s="171">
        <f t="shared" si="17"/>
        <v>0</v>
      </c>
      <c r="N49" s="164">
        <v>0</v>
      </c>
      <c r="O49" s="164">
        <f t="shared" si="18"/>
        <v>0</v>
      </c>
      <c r="P49" s="164">
        <v>0</v>
      </c>
      <c r="Q49" s="164">
        <f t="shared" si="19"/>
        <v>0</v>
      </c>
      <c r="R49" s="164"/>
      <c r="S49" s="164"/>
      <c r="T49" s="165">
        <v>0</v>
      </c>
      <c r="U49" s="164">
        <f t="shared" si="20"/>
        <v>0</v>
      </c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146</v>
      </c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>
      <c r="A50" s="156" t="s">
        <v>94</v>
      </c>
      <c r="B50" s="163" t="s">
        <v>62</v>
      </c>
      <c r="C50" s="192" t="s">
        <v>63</v>
      </c>
      <c r="D50" s="166"/>
      <c r="E50" s="169"/>
      <c r="F50" s="172"/>
      <c r="G50" s="172">
        <f>SUMIF(AE51:AE65,"&lt;&gt;NOR",G51:G65)</f>
        <v>0</v>
      </c>
      <c r="H50" s="172"/>
      <c r="I50" s="172">
        <f>SUM(I51:I65)</f>
        <v>0</v>
      </c>
      <c r="J50" s="172"/>
      <c r="K50" s="172">
        <f>SUM(K51:K65)</f>
        <v>0</v>
      </c>
      <c r="L50" s="172"/>
      <c r="M50" s="172">
        <f>SUM(M51:M65)</f>
        <v>0</v>
      </c>
      <c r="N50" s="166"/>
      <c r="O50" s="166">
        <f>SUM(O51:O65)</f>
        <v>2.3000000000000001E-4</v>
      </c>
      <c r="P50" s="166"/>
      <c r="Q50" s="166">
        <f>SUM(Q51:Q65)</f>
        <v>0</v>
      </c>
      <c r="R50" s="166"/>
      <c r="S50" s="166"/>
      <c r="T50" s="167"/>
      <c r="U50" s="166">
        <f>SUM(U51:U65)</f>
        <v>0</v>
      </c>
      <c r="AE50" t="s">
        <v>95</v>
      </c>
    </row>
    <row r="51" spans="1:60" outlineLevel="1">
      <c r="A51" s="155">
        <v>37</v>
      </c>
      <c r="B51" s="162" t="s">
        <v>178</v>
      </c>
      <c r="C51" s="191" t="s">
        <v>179</v>
      </c>
      <c r="D51" s="164" t="s">
        <v>117</v>
      </c>
      <c r="E51" s="168">
        <v>1</v>
      </c>
      <c r="F51" s="170"/>
      <c r="G51" s="171">
        <f t="shared" ref="G51:G56" si="21">ROUND(E51*F51,2)</f>
        <v>0</v>
      </c>
      <c r="H51" s="170"/>
      <c r="I51" s="171">
        <f t="shared" ref="I51:I56" si="22">ROUND(E51*H51,2)</f>
        <v>0</v>
      </c>
      <c r="J51" s="170"/>
      <c r="K51" s="171">
        <f t="shared" ref="K51:K56" si="23">ROUND(E51*J51,2)</f>
        <v>0</v>
      </c>
      <c r="L51" s="171">
        <v>21</v>
      </c>
      <c r="M51" s="171">
        <f t="shared" ref="M51:M56" si="24">G51*(1+L51/100)</f>
        <v>0</v>
      </c>
      <c r="N51" s="164">
        <v>0</v>
      </c>
      <c r="O51" s="164">
        <f t="shared" ref="O51:O56" si="25">ROUND(E51*N51,5)</f>
        <v>0</v>
      </c>
      <c r="P51" s="164">
        <v>0</v>
      </c>
      <c r="Q51" s="164">
        <f t="shared" ref="Q51:Q56" si="26">ROUND(E51*P51,5)</f>
        <v>0</v>
      </c>
      <c r="R51" s="164"/>
      <c r="S51" s="164"/>
      <c r="T51" s="165">
        <v>0</v>
      </c>
      <c r="U51" s="164">
        <f t="shared" ref="U51:U56" si="27">ROUND(E51*T51,2)</f>
        <v>0</v>
      </c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146</v>
      </c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>
      <c r="A52" s="155">
        <v>38</v>
      </c>
      <c r="B52" s="162" t="s">
        <v>180</v>
      </c>
      <c r="C52" s="191" t="s">
        <v>181</v>
      </c>
      <c r="D52" s="164" t="s">
        <v>117</v>
      </c>
      <c r="E52" s="168">
        <v>3</v>
      </c>
      <c r="F52" s="170"/>
      <c r="G52" s="171">
        <f t="shared" si="21"/>
        <v>0</v>
      </c>
      <c r="H52" s="170"/>
      <c r="I52" s="171">
        <f t="shared" si="22"/>
        <v>0</v>
      </c>
      <c r="J52" s="170"/>
      <c r="K52" s="171">
        <f t="shared" si="23"/>
        <v>0</v>
      </c>
      <c r="L52" s="171">
        <v>21</v>
      </c>
      <c r="M52" s="171">
        <f t="shared" si="24"/>
        <v>0</v>
      </c>
      <c r="N52" s="164">
        <v>1.0000000000000001E-5</v>
      </c>
      <c r="O52" s="164">
        <f t="shared" si="25"/>
        <v>3.0000000000000001E-5</v>
      </c>
      <c r="P52" s="164">
        <v>0</v>
      </c>
      <c r="Q52" s="164">
        <f t="shared" si="26"/>
        <v>0</v>
      </c>
      <c r="R52" s="164"/>
      <c r="S52" s="164"/>
      <c r="T52" s="165">
        <v>0</v>
      </c>
      <c r="U52" s="164">
        <f t="shared" si="27"/>
        <v>0</v>
      </c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146</v>
      </c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>
      <c r="A53" s="155">
        <v>39</v>
      </c>
      <c r="B53" s="162" t="s">
        <v>182</v>
      </c>
      <c r="C53" s="191" t="s">
        <v>183</v>
      </c>
      <c r="D53" s="164" t="s">
        <v>117</v>
      </c>
      <c r="E53" s="168">
        <v>1</v>
      </c>
      <c r="F53" s="170"/>
      <c r="G53" s="171">
        <f t="shared" si="21"/>
        <v>0</v>
      </c>
      <c r="H53" s="170"/>
      <c r="I53" s="171">
        <f t="shared" si="22"/>
        <v>0</v>
      </c>
      <c r="J53" s="170"/>
      <c r="K53" s="171">
        <f t="shared" si="23"/>
        <v>0</v>
      </c>
      <c r="L53" s="171">
        <v>21</v>
      </c>
      <c r="M53" s="171">
        <f t="shared" si="24"/>
        <v>0</v>
      </c>
      <c r="N53" s="164">
        <v>2.0000000000000001E-4</v>
      </c>
      <c r="O53" s="164">
        <f t="shared" si="25"/>
        <v>2.0000000000000001E-4</v>
      </c>
      <c r="P53" s="164">
        <v>0</v>
      </c>
      <c r="Q53" s="164">
        <f t="shared" si="26"/>
        <v>0</v>
      </c>
      <c r="R53" s="164"/>
      <c r="S53" s="164"/>
      <c r="T53" s="165">
        <v>0</v>
      </c>
      <c r="U53" s="164">
        <f t="shared" si="27"/>
        <v>0</v>
      </c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146</v>
      </c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>
      <c r="A54" s="155">
        <v>40</v>
      </c>
      <c r="B54" s="162" t="s">
        <v>184</v>
      </c>
      <c r="C54" s="191" t="s">
        <v>185</v>
      </c>
      <c r="D54" s="164" t="s">
        <v>117</v>
      </c>
      <c r="E54" s="168">
        <v>1</v>
      </c>
      <c r="F54" s="170"/>
      <c r="G54" s="171">
        <f t="shared" si="21"/>
        <v>0</v>
      </c>
      <c r="H54" s="170"/>
      <c r="I54" s="171">
        <f t="shared" si="22"/>
        <v>0</v>
      </c>
      <c r="J54" s="170"/>
      <c r="K54" s="171">
        <f t="shared" si="23"/>
        <v>0</v>
      </c>
      <c r="L54" s="171">
        <v>21</v>
      </c>
      <c r="M54" s="171">
        <f t="shared" si="24"/>
        <v>0</v>
      </c>
      <c r="N54" s="164">
        <v>0</v>
      </c>
      <c r="O54" s="164">
        <f t="shared" si="25"/>
        <v>0</v>
      </c>
      <c r="P54" s="164">
        <v>0</v>
      </c>
      <c r="Q54" s="164">
        <f t="shared" si="26"/>
        <v>0</v>
      </c>
      <c r="R54" s="164"/>
      <c r="S54" s="164"/>
      <c r="T54" s="165">
        <v>0</v>
      </c>
      <c r="U54" s="164">
        <f t="shared" si="27"/>
        <v>0</v>
      </c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146</v>
      </c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>
      <c r="A55" s="155">
        <v>41</v>
      </c>
      <c r="B55" s="162" t="s">
        <v>186</v>
      </c>
      <c r="C55" s="191" t="s">
        <v>187</v>
      </c>
      <c r="D55" s="164" t="s">
        <v>117</v>
      </c>
      <c r="E55" s="168">
        <v>1</v>
      </c>
      <c r="F55" s="170"/>
      <c r="G55" s="171">
        <f t="shared" si="21"/>
        <v>0</v>
      </c>
      <c r="H55" s="170"/>
      <c r="I55" s="171">
        <f t="shared" si="22"/>
        <v>0</v>
      </c>
      <c r="J55" s="170"/>
      <c r="K55" s="171">
        <f t="shared" si="23"/>
        <v>0</v>
      </c>
      <c r="L55" s="171">
        <v>21</v>
      </c>
      <c r="M55" s="171">
        <f t="shared" si="24"/>
        <v>0</v>
      </c>
      <c r="N55" s="164">
        <v>0</v>
      </c>
      <c r="O55" s="164">
        <f t="shared" si="25"/>
        <v>0</v>
      </c>
      <c r="P55" s="164">
        <v>0</v>
      </c>
      <c r="Q55" s="164">
        <f t="shared" si="26"/>
        <v>0</v>
      </c>
      <c r="R55" s="164"/>
      <c r="S55" s="164"/>
      <c r="T55" s="165">
        <v>0</v>
      </c>
      <c r="U55" s="164">
        <f t="shared" si="27"/>
        <v>0</v>
      </c>
      <c r="V55" s="154"/>
      <c r="W55" s="154"/>
      <c r="X55" s="154"/>
      <c r="Y55" s="154"/>
      <c r="Z55" s="154"/>
      <c r="AA55" s="154"/>
      <c r="AB55" s="154"/>
      <c r="AC55" s="154"/>
      <c r="AD55" s="154"/>
      <c r="AE55" s="154" t="s">
        <v>146</v>
      </c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>
      <c r="A56" s="155">
        <v>42</v>
      </c>
      <c r="B56" s="162" t="s">
        <v>188</v>
      </c>
      <c r="C56" s="191" t="s">
        <v>189</v>
      </c>
      <c r="D56" s="164" t="s">
        <v>117</v>
      </c>
      <c r="E56" s="168">
        <v>1</v>
      </c>
      <c r="F56" s="170"/>
      <c r="G56" s="171">
        <f t="shared" si="21"/>
        <v>0</v>
      </c>
      <c r="H56" s="170"/>
      <c r="I56" s="171">
        <f t="shared" si="22"/>
        <v>0</v>
      </c>
      <c r="J56" s="170"/>
      <c r="K56" s="171">
        <f t="shared" si="23"/>
        <v>0</v>
      </c>
      <c r="L56" s="171">
        <v>21</v>
      </c>
      <c r="M56" s="171">
        <f t="shared" si="24"/>
        <v>0</v>
      </c>
      <c r="N56" s="164">
        <v>0</v>
      </c>
      <c r="O56" s="164">
        <f t="shared" si="25"/>
        <v>0</v>
      </c>
      <c r="P56" s="164">
        <v>0</v>
      </c>
      <c r="Q56" s="164">
        <f t="shared" si="26"/>
        <v>0</v>
      </c>
      <c r="R56" s="164"/>
      <c r="S56" s="164"/>
      <c r="T56" s="165">
        <v>0</v>
      </c>
      <c r="U56" s="164">
        <f t="shared" si="27"/>
        <v>0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146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ht="21" outlineLevel="1">
      <c r="A57" s="155"/>
      <c r="B57" s="162"/>
      <c r="C57" s="250" t="s">
        <v>218</v>
      </c>
      <c r="D57" s="251"/>
      <c r="E57" s="252"/>
      <c r="F57" s="253"/>
      <c r="G57" s="254"/>
      <c r="H57" s="171"/>
      <c r="I57" s="171"/>
      <c r="J57" s="171"/>
      <c r="K57" s="171"/>
      <c r="L57" s="171"/>
      <c r="M57" s="171"/>
      <c r="N57" s="164"/>
      <c r="O57" s="164"/>
      <c r="P57" s="164"/>
      <c r="Q57" s="164"/>
      <c r="R57" s="164"/>
      <c r="S57" s="164"/>
      <c r="T57" s="165"/>
      <c r="U57" s="164"/>
      <c r="V57" s="154"/>
      <c r="W57" s="154"/>
      <c r="X57" s="154"/>
      <c r="Y57" s="154"/>
      <c r="Z57" s="154"/>
      <c r="AA57" s="154"/>
      <c r="AB57" s="154"/>
      <c r="AC57" s="154"/>
      <c r="AD57" s="154"/>
      <c r="AE57" s="154" t="s">
        <v>127</v>
      </c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7" t="str">
        <f>C57</f>
        <v>Napájení 230VAC.Přesnost vyhodnocení koncentrace detekovaného plynu 4mV Detekce ve 2 stupních 0,5% objemu(10%LEL) a 1% objemu(20%LEL) METANU. Optická signalizace.Vysoce selektivní.Vysoká stabilita</v>
      </c>
      <c r="BB57" s="154"/>
      <c r="BC57" s="154"/>
      <c r="BD57" s="154"/>
      <c r="BE57" s="154"/>
      <c r="BF57" s="154"/>
      <c r="BG57" s="154"/>
      <c r="BH57" s="154"/>
    </row>
    <row r="58" spans="1:60" outlineLevel="1">
      <c r="A58" s="155"/>
      <c r="B58" s="162"/>
      <c r="C58" s="250" t="s">
        <v>190</v>
      </c>
      <c r="D58" s="251"/>
      <c r="E58" s="252"/>
      <c r="F58" s="253"/>
      <c r="G58" s="254"/>
      <c r="H58" s="171"/>
      <c r="I58" s="171"/>
      <c r="J58" s="171"/>
      <c r="K58" s="171"/>
      <c r="L58" s="171"/>
      <c r="M58" s="171"/>
      <c r="N58" s="164"/>
      <c r="O58" s="164"/>
      <c r="P58" s="164"/>
      <c r="Q58" s="164"/>
      <c r="R58" s="164"/>
      <c r="S58" s="164"/>
      <c r="T58" s="165"/>
      <c r="U58" s="164"/>
      <c r="V58" s="154"/>
      <c r="W58" s="154"/>
      <c r="X58" s="154"/>
      <c r="Y58" s="154"/>
      <c r="Z58" s="154"/>
      <c r="AA58" s="154"/>
      <c r="AB58" s="154"/>
      <c r="AC58" s="154"/>
      <c r="AD58" s="154"/>
      <c r="AE58" s="154" t="s">
        <v>127</v>
      </c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7" t="str">
        <f>C58</f>
        <v>Napájení 230VAC Zahřívací doba 3 minuty. Možnost připojení externího snímače.</v>
      </c>
      <c r="BB58" s="154"/>
      <c r="BC58" s="154"/>
      <c r="BD58" s="154"/>
      <c r="BE58" s="154"/>
      <c r="BF58" s="154"/>
      <c r="BG58" s="154"/>
      <c r="BH58" s="154"/>
    </row>
    <row r="59" spans="1:60" outlineLevel="1">
      <c r="A59" s="155"/>
      <c r="B59" s="162"/>
      <c r="C59" s="250" t="s">
        <v>191</v>
      </c>
      <c r="D59" s="251"/>
      <c r="E59" s="252"/>
      <c r="F59" s="253"/>
      <c r="G59" s="254"/>
      <c r="H59" s="171"/>
      <c r="I59" s="171"/>
      <c r="J59" s="171"/>
      <c r="K59" s="171"/>
      <c r="L59" s="171"/>
      <c r="M59" s="171"/>
      <c r="N59" s="164"/>
      <c r="O59" s="164"/>
      <c r="P59" s="164"/>
      <c r="Q59" s="164"/>
      <c r="R59" s="164"/>
      <c r="S59" s="164"/>
      <c r="T59" s="165"/>
      <c r="U59" s="164"/>
      <c r="V59" s="154"/>
      <c r="W59" s="154"/>
      <c r="X59" s="154"/>
      <c r="Y59" s="154"/>
      <c r="Z59" s="154"/>
      <c r="AA59" s="154"/>
      <c r="AB59" s="154"/>
      <c r="AC59" s="154"/>
      <c r="AD59" s="154"/>
      <c r="AE59" s="154" t="s">
        <v>127</v>
      </c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7" t="str">
        <f>C59</f>
        <v>Průmyslové provedení krytí IP40 Rozměry: 200x150x55</v>
      </c>
      <c r="BB59" s="154"/>
      <c r="BC59" s="154"/>
      <c r="BD59" s="154"/>
      <c r="BE59" s="154"/>
      <c r="BF59" s="154"/>
      <c r="BG59" s="154"/>
      <c r="BH59" s="154"/>
    </row>
    <row r="60" spans="1:60" outlineLevel="1">
      <c r="A60" s="155">
        <v>43</v>
      </c>
      <c r="B60" s="162" t="s">
        <v>192</v>
      </c>
      <c r="C60" s="191" t="s">
        <v>193</v>
      </c>
      <c r="D60" s="164" t="s">
        <v>117</v>
      </c>
      <c r="E60" s="168">
        <v>1</v>
      </c>
      <c r="F60" s="170"/>
      <c r="G60" s="171">
        <f>ROUND(E60*F60,2)</f>
        <v>0</v>
      </c>
      <c r="H60" s="170"/>
      <c r="I60" s="171">
        <f>ROUND(E60*H60,2)</f>
        <v>0</v>
      </c>
      <c r="J60" s="170"/>
      <c r="K60" s="171">
        <f>ROUND(E60*J60,2)</f>
        <v>0</v>
      </c>
      <c r="L60" s="171">
        <v>21</v>
      </c>
      <c r="M60" s="171">
        <f>G60*(1+L60/100)</f>
        <v>0</v>
      </c>
      <c r="N60" s="164">
        <v>0</v>
      </c>
      <c r="O60" s="164">
        <f>ROUND(E60*N60,5)</f>
        <v>0</v>
      </c>
      <c r="P60" s="164">
        <v>0</v>
      </c>
      <c r="Q60" s="164">
        <f>ROUND(E60*P60,5)</f>
        <v>0</v>
      </c>
      <c r="R60" s="164"/>
      <c r="S60" s="164"/>
      <c r="T60" s="165">
        <v>0</v>
      </c>
      <c r="U60" s="164">
        <f>ROUND(E60*T60,2)</f>
        <v>0</v>
      </c>
      <c r="V60" s="154"/>
      <c r="W60" s="154"/>
      <c r="X60" s="154"/>
      <c r="Y60" s="154"/>
      <c r="Z60" s="154"/>
      <c r="AA60" s="154"/>
      <c r="AB60" s="154"/>
      <c r="AC60" s="154"/>
      <c r="AD60" s="154"/>
      <c r="AE60" s="154" t="s">
        <v>146</v>
      </c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ht="31.2" outlineLevel="1">
      <c r="A61" s="155"/>
      <c r="B61" s="162"/>
      <c r="C61" s="250" t="s">
        <v>219</v>
      </c>
      <c r="D61" s="251"/>
      <c r="E61" s="252"/>
      <c r="F61" s="253"/>
      <c r="G61" s="254"/>
      <c r="H61" s="171"/>
      <c r="I61" s="171"/>
      <c r="J61" s="171"/>
      <c r="K61" s="171"/>
      <c r="L61" s="171"/>
      <c r="M61" s="171"/>
      <c r="N61" s="164"/>
      <c r="O61" s="164"/>
      <c r="P61" s="164"/>
      <c r="Q61" s="164"/>
      <c r="R61" s="164"/>
      <c r="S61" s="164"/>
      <c r="T61" s="165"/>
      <c r="U61" s="164"/>
      <c r="V61" s="154"/>
      <c r="W61" s="154"/>
      <c r="X61" s="154"/>
      <c r="Y61" s="154"/>
      <c r="Z61" s="154"/>
      <c r="AA61" s="154"/>
      <c r="AB61" s="154"/>
      <c r="AC61" s="154"/>
      <c r="AD61" s="154"/>
      <c r="AE61" s="154" t="s">
        <v>127</v>
      </c>
      <c r="AF61" s="154"/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7" t="str">
        <f>C61</f>
        <v>Napájení 230VAC. Přesnost vyhodnocení koncentrace detekovaného plynu 4mV Detekce ve 2 stupních 90ppm a 130ppm oxidu uhelnatého. Optická signalizace. Vysoce selektivní. Vysoká stabilita. Napájení 230VAC. Zahřívací doba 3 minuty.</v>
      </c>
      <c r="BB61" s="154"/>
      <c r="BC61" s="154"/>
      <c r="BD61" s="154"/>
      <c r="BE61" s="154"/>
      <c r="BF61" s="154"/>
      <c r="BG61" s="154"/>
      <c r="BH61" s="154"/>
    </row>
    <row r="62" spans="1:60" outlineLevel="1">
      <c r="A62" s="155"/>
      <c r="B62" s="162"/>
      <c r="C62" s="250" t="s">
        <v>194</v>
      </c>
      <c r="D62" s="251"/>
      <c r="E62" s="252"/>
      <c r="F62" s="253"/>
      <c r="G62" s="254"/>
      <c r="H62" s="171"/>
      <c r="I62" s="171"/>
      <c r="J62" s="171"/>
      <c r="K62" s="171"/>
      <c r="L62" s="171"/>
      <c r="M62" s="171"/>
      <c r="N62" s="164"/>
      <c r="O62" s="164"/>
      <c r="P62" s="164"/>
      <c r="Q62" s="164"/>
      <c r="R62" s="164"/>
      <c r="S62" s="164"/>
      <c r="T62" s="165"/>
      <c r="U62" s="164"/>
      <c r="V62" s="154"/>
      <c r="W62" s="154"/>
      <c r="X62" s="154"/>
      <c r="Y62" s="154"/>
      <c r="Z62" s="154"/>
      <c r="AA62" s="154"/>
      <c r="AB62" s="154"/>
      <c r="AC62" s="154"/>
      <c r="AD62" s="154"/>
      <c r="AE62" s="154" t="s">
        <v>127</v>
      </c>
      <c r="AF62" s="154"/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7" t="str">
        <f>C62</f>
        <v>Možnost připojení externího snímače.</v>
      </c>
      <c r="BB62" s="154"/>
      <c r="BC62" s="154"/>
      <c r="BD62" s="154"/>
      <c r="BE62" s="154"/>
      <c r="BF62" s="154"/>
      <c r="BG62" s="154"/>
      <c r="BH62" s="154"/>
    </row>
    <row r="63" spans="1:60" outlineLevel="1">
      <c r="A63" s="155"/>
      <c r="B63" s="162"/>
      <c r="C63" s="250" t="s">
        <v>191</v>
      </c>
      <c r="D63" s="251"/>
      <c r="E63" s="252"/>
      <c r="F63" s="253"/>
      <c r="G63" s="254"/>
      <c r="H63" s="171"/>
      <c r="I63" s="171"/>
      <c r="J63" s="171"/>
      <c r="K63" s="171"/>
      <c r="L63" s="171"/>
      <c r="M63" s="171"/>
      <c r="N63" s="164"/>
      <c r="O63" s="164"/>
      <c r="P63" s="164"/>
      <c r="Q63" s="164"/>
      <c r="R63" s="164"/>
      <c r="S63" s="164"/>
      <c r="T63" s="165"/>
      <c r="U63" s="164"/>
      <c r="V63" s="154"/>
      <c r="W63" s="154"/>
      <c r="X63" s="154"/>
      <c r="Y63" s="154"/>
      <c r="Z63" s="154"/>
      <c r="AA63" s="154"/>
      <c r="AB63" s="154"/>
      <c r="AC63" s="154"/>
      <c r="AD63" s="154"/>
      <c r="AE63" s="154" t="s">
        <v>127</v>
      </c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7" t="str">
        <f>C63</f>
        <v>Průmyslové provedení krytí IP40 Rozměry: 200x150x55</v>
      </c>
      <c r="BB63" s="154"/>
      <c r="BC63" s="154"/>
      <c r="BD63" s="154"/>
      <c r="BE63" s="154"/>
      <c r="BF63" s="154"/>
      <c r="BG63" s="154"/>
      <c r="BH63" s="154"/>
    </row>
    <row r="64" spans="1:60" outlineLevel="1">
      <c r="A64" s="155">
        <v>44</v>
      </c>
      <c r="B64" s="162" t="s">
        <v>195</v>
      </c>
      <c r="C64" s="191" t="s">
        <v>196</v>
      </c>
      <c r="D64" s="164" t="s">
        <v>117</v>
      </c>
      <c r="E64" s="168">
        <v>1</v>
      </c>
      <c r="F64" s="170"/>
      <c r="G64" s="171">
        <f>ROUND(E64*F64,2)</f>
        <v>0</v>
      </c>
      <c r="H64" s="170"/>
      <c r="I64" s="171">
        <f>ROUND(E64*H64,2)</f>
        <v>0</v>
      </c>
      <c r="J64" s="170"/>
      <c r="K64" s="171">
        <f>ROUND(E64*J64,2)</f>
        <v>0</v>
      </c>
      <c r="L64" s="171">
        <v>21</v>
      </c>
      <c r="M64" s="171">
        <f>G64*(1+L64/100)</f>
        <v>0</v>
      </c>
      <c r="N64" s="164">
        <v>0</v>
      </c>
      <c r="O64" s="164">
        <f>ROUND(E64*N64,5)</f>
        <v>0</v>
      </c>
      <c r="P64" s="164">
        <v>0</v>
      </c>
      <c r="Q64" s="164">
        <f>ROUND(E64*P64,5)</f>
        <v>0</v>
      </c>
      <c r="R64" s="164"/>
      <c r="S64" s="164"/>
      <c r="T64" s="165">
        <v>0</v>
      </c>
      <c r="U64" s="164">
        <f>ROUND(E64*T64,2)</f>
        <v>0</v>
      </c>
      <c r="V64" s="154"/>
      <c r="W64" s="154"/>
      <c r="X64" s="154"/>
      <c r="Y64" s="154"/>
      <c r="Z64" s="154"/>
      <c r="AA64" s="154"/>
      <c r="AB64" s="154"/>
      <c r="AC64" s="154"/>
      <c r="AD64" s="154"/>
      <c r="AE64" s="154" t="s">
        <v>146</v>
      </c>
      <c r="AF64" s="154"/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>
      <c r="A65" s="155">
        <v>45</v>
      </c>
      <c r="B65" s="162" t="s">
        <v>197</v>
      </c>
      <c r="C65" s="191" t="s">
        <v>198</v>
      </c>
      <c r="D65" s="164" t="s">
        <v>117</v>
      </c>
      <c r="E65" s="168">
        <v>1</v>
      </c>
      <c r="F65" s="170"/>
      <c r="G65" s="171">
        <f>ROUND(E65*F65,2)</f>
        <v>0</v>
      </c>
      <c r="H65" s="170"/>
      <c r="I65" s="171">
        <f>ROUND(E65*H65,2)</f>
        <v>0</v>
      </c>
      <c r="J65" s="170"/>
      <c r="K65" s="171">
        <f>ROUND(E65*J65,2)</f>
        <v>0</v>
      </c>
      <c r="L65" s="171">
        <v>21</v>
      </c>
      <c r="M65" s="171">
        <f>G65*(1+L65/100)</f>
        <v>0</v>
      </c>
      <c r="N65" s="164">
        <v>0</v>
      </c>
      <c r="O65" s="164">
        <f>ROUND(E65*N65,5)</f>
        <v>0</v>
      </c>
      <c r="P65" s="164">
        <v>0</v>
      </c>
      <c r="Q65" s="164">
        <f>ROUND(E65*P65,5)</f>
        <v>0</v>
      </c>
      <c r="R65" s="164"/>
      <c r="S65" s="164"/>
      <c r="T65" s="165">
        <v>0</v>
      </c>
      <c r="U65" s="164">
        <f>ROUND(E65*T65,2)</f>
        <v>0</v>
      </c>
      <c r="V65" s="154"/>
      <c r="W65" s="154"/>
      <c r="X65" s="154"/>
      <c r="Y65" s="154"/>
      <c r="Z65" s="154"/>
      <c r="AA65" s="154"/>
      <c r="AB65" s="154"/>
      <c r="AC65" s="154"/>
      <c r="AD65" s="154"/>
      <c r="AE65" s="154" t="s">
        <v>146</v>
      </c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>
      <c r="A66" s="156" t="s">
        <v>94</v>
      </c>
      <c r="B66" s="163" t="s">
        <v>64</v>
      </c>
      <c r="C66" s="192" t="s">
        <v>65</v>
      </c>
      <c r="D66" s="166"/>
      <c r="E66" s="169"/>
      <c r="F66" s="172"/>
      <c r="G66" s="172">
        <f>SUMIF(AE67:AE76,"&lt;&gt;NOR",G67:G76)</f>
        <v>0</v>
      </c>
      <c r="H66" s="172"/>
      <c r="I66" s="172">
        <f>SUM(I67:I76)</f>
        <v>0</v>
      </c>
      <c r="J66" s="172"/>
      <c r="K66" s="172">
        <f>SUM(K67:K76)</f>
        <v>0</v>
      </c>
      <c r="L66" s="172"/>
      <c r="M66" s="172">
        <f>SUM(M67:M76)</f>
        <v>0</v>
      </c>
      <c r="N66" s="166"/>
      <c r="O66" s="166">
        <f>SUM(O67:O76)</f>
        <v>0</v>
      </c>
      <c r="P66" s="166"/>
      <c r="Q66" s="166">
        <f>SUM(Q67:Q76)</f>
        <v>0</v>
      </c>
      <c r="R66" s="166"/>
      <c r="S66" s="166"/>
      <c r="T66" s="167"/>
      <c r="U66" s="166">
        <f>SUM(U67:U76)</f>
        <v>0</v>
      </c>
      <c r="AE66" t="s">
        <v>95</v>
      </c>
    </row>
    <row r="67" spans="1:60" outlineLevel="1">
      <c r="A67" s="155">
        <v>46</v>
      </c>
      <c r="B67" s="162" t="s">
        <v>199</v>
      </c>
      <c r="C67" s="191" t="s">
        <v>200</v>
      </c>
      <c r="D67" s="164" t="s">
        <v>117</v>
      </c>
      <c r="E67" s="168">
        <v>1</v>
      </c>
      <c r="F67" s="170"/>
      <c r="G67" s="171">
        <f>ROUND(E67*F67,2)</f>
        <v>0</v>
      </c>
      <c r="H67" s="170"/>
      <c r="I67" s="171">
        <f>ROUND(E67*H67,2)</f>
        <v>0</v>
      </c>
      <c r="J67" s="170"/>
      <c r="K67" s="171">
        <f>ROUND(E67*J67,2)</f>
        <v>0</v>
      </c>
      <c r="L67" s="171">
        <v>21</v>
      </c>
      <c r="M67" s="171">
        <f>G67*(1+L67/100)</f>
        <v>0</v>
      </c>
      <c r="N67" s="164">
        <v>0</v>
      </c>
      <c r="O67" s="164">
        <f>ROUND(E67*N67,5)</f>
        <v>0</v>
      </c>
      <c r="P67" s="164">
        <v>0</v>
      </c>
      <c r="Q67" s="164">
        <f>ROUND(E67*P67,5)</f>
        <v>0</v>
      </c>
      <c r="R67" s="164"/>
      <c r="S67" s="164"/>
      <c r="T67" s="165">
        <v>0</v>
      </c>
      <c r="U67" s="164">
        <f>ROUND(E67*T67,2)</f>
        <v>0</v>
      </c>
      <c r="V67" s="154"/>
      <c r="W67" s="154"/>
      <c r="X67" s="154"/>
      <c r="Y67" s="154"/>
      <c r="Z67" s="154"/>
      <c r="AA67" s="154"/>
      <c r="AB67" s="154"/>
      <c r="AC67" s="154"/>
      <c r="AD67" s="154"/>
      <c r="AE67" s="154" t="s">
        <v>146</v>
      </c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>
      <c r="A68" s="155"/>
      <c r="B68" s="162"/>
      <c r="C68" s="250" t="s">
        <v>201</v>
      </c>
      <c r="D68" s="251"/>
      <c r="E68" s="252"/>
      <c r="F68" s="253"/>
      <c r="G68" s="254"/>
      <c r="H68" s="171"/>
      <c r="I68" s="171"/>
      <c r="J68" s="171"/>
      <c r="K68" s="171"/>
      <c r="L68" s="171"/>
      <c r="M68" s="171"/>
      <c r="N68" s="164"/>
      <c r="O68" s="164"/>
      <c r="P68" s="164"/>
      <c r="Q68" s="164"/>
      <c r="R68" s="164"/>
      <c r="S68" s="164"/>
      <c r="T68" s="165"/>
      <c r="U68" s="164"/>
      <c r="V68" s="154"/>
      <c r="W68" s="154"/>
      <c r="X68" s="154"/>
      <c r="Y68" s="154"/>
      <c r="Z68" s="154"/>
      <c r="AA68" s="154"/>
      <c r="AB68" s="154"/>
      <c r="AC68" s="154"/>
      <c r="AD68" s="154"/>
      <c r="AE68" s="154" t="s">
        <v>127</v>
      </c>
      <c r="AF68" s="154"/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7" t="str">
        <f t="shared" ref="BA68:BA75" si="28">C68</f>
        <v>8× GO číslicový výstup 24 V/ 0,3 A ss.</v>
      </c>
      <c r="BB68" s="154"/>
      <c r="BC68" s="154"/>
      <c r="BD68" s="154"/>
      <c r="BE68" s="154"/>
      <c r="BF68" s="154"/>
      <c r="BG68" s="154"/>
      <c r="BH68" s="154"/>
    </row>
    <row r="69" spans="1:60" outlineLevel="1">
      <c r="A69" s="155"/>
      <c r="B69" s="162"/>
      <c r="C69" s="250" t="s">
        <v>202</v>
      </c>
      <c r="D69" s="251"/>
      <c r="E69" s="252"/>
      <c r="F69" s="253"/>
      <c r="G69" s="254"/>
      <c r="H69" s="171"/>
      <c r="I69" s="171"/>
      <c r="J69" s="171"/>
      <c r="K69" s="171"/>
      <c r="L69" s="171"/>
      <c r="M69" s="171"/>
      <c r="N69" s="164"/>
      <c r="O69" s="164"/>
      <c r="P69" s="164"/>
      <c r="Q69" s="164"/>
      <c r="R69" s="164"/>
      <c r="S69" s="164"/>
      <c r="T69" s="165"/>
      <c r="U69" s="164"/>
      <c r="V69" s="154"/>
      <c r="W69" s="154"/>
      <c r="X69" s="154"/>
      <c r="Y69" s="154"/>
      <c r="Z69" s="154"/>
      <c r="AA69" s="154"/>
      <c r="AB69" s="154"/>
      <c r="AC69" s="154"/>
      <c r="AD69" s="154"/>
      <c r="AE69" s="154" t="s">
        <v>127</v>
      </c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7" t="str">
        <f t="shared" si="28"/>
        <v>8× GO číslicový vstup 24 V ss. / stř.</v>
      </c>
      <c r="BB69" s="154"/>
      <c r="BC69" s="154"/>
      <c r="BD69" s="154"/>
      <c r="BE69" s="154"/>
      <c r="BF69" s="154"/>
      <c r="BG69" s="154"/>
      <c r="BH69" s="154"/>
    </row>
    <row r="70" spans="1:60" outlineLevel="1">
      <c r="A70" s="155"/>
      <c r="B70" s="162"/>
      <c r="C70" s="250" t="s">
        <v>203</v>
      </c>
      <c r="D70" s="251"/>
      <c r="E70" s="252"/>
      <c r="F70" s="253"/>
      <c r="G70" s="254"/>
      <c r="H70" s="171"/>
      <c r="I70" s="171"/>
      <c r="J70" s="171"/>
      <c r="K70" s="171"/>
      <c r="L70" s="171"/>
      <c r="M70" s="171"/>
      <c r="N70" s="164"/>
      <c r="O70" s="164"/>
      <c r="P70" s="164"/>
      <c r="Q70" s="164"/>
      <c r="R70" s="164"/>
      <c r="S70" s="164"/>
      <c r="T70" s="165"/>
      <c r="U70" s="164"/>
      <c r="V70" s="154"/>
      <c r="W70" s="154"/>
      <c r="X70" s="154"/>
      <c r="Y70" s="154"/>
      <c r="Z70" s="154"/>
      <c r="AA70" s="154"/>
      <c r="AB70" s="154"/>
      <c r="AC70" s="154"/>
      <c r="AD70" s="154"/>
      <c r="AE70" s="154" t="s">
        <v>127</v>
      </c>
      <c r="AF70" s="154"/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7" t="str">
        <f t="shared" si="28"/>
        <v>8× analogový vstup U / I / Ni1000 / Pt1000</v>
      </c>
      <c r="BB70" s="154"/>
      <c r="BC70" s="154"/>
      <c r="BD70" s="154"/>
      <c r="BE70" s="154"/>
      <c r="BF70" s="154"/>
      <c r="BG70" s="154"/>
      <c r="BH70" s="154"/>
    </row>
    <row r="71" spans="1:60" outlineLevel="1">
      <c r="A71" s="155"/>
      <c r="B71" s="162"/>
      <c r="C71" s="250" t="s">
        <v>204</v>
      </c>
      <c r="D71" s="251"/>
      <c r="E71" s="252"/>
      <c r="F71" s="253"/>
      <c r="G71" s="254"/>
      <c r="H71" s="171"/>
      <c r="I71" s="171"/>
      <c r="J71" s="171"/>
      <c r="K71" s="171"/>
      <c r="L71" s="171"/>
      <c r="M71" s="171"/>
      <c r="N71" s="164"/>
      <c r="O71" s="164"/>
      <c r="P71" s="164"/>
      <c r="Q71" s="164"/>
      <c r="R71" s="164"/>
      <c r="S71" s="164"/>
      <c r="T71" s="165"/>
      <c r="U71" s="164"/>
      <c r="V71" s="154"/>
      <c r="W71" s="154"/>
      <c r="X71" s="154"/>
      <c r="Y71" s="154"/>
      <c r="Z71" s="154"/>
      <c r="AA71" s="154"/>
      <c r="AB71" s="154"/>
      <c r="AC71" s="154"/>
      <c r="AD71" s="154"/>
      <c r="AE71" s="154" t="s">
        <v>127</v>
      </c>
      <c r="AF71" s="154"/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7" t="str">
        <f t="shared" si="28"/>
        <v>4× analogový výstup 0 V až 10 V</v>
      </c>
      <c r="BB71" s="154"/>
      <c r="BC71" s="154"/>
      <c r="BD71" s="154"/>
      <c r="BE71" s="154"/>
      <c r="BF71" s="154"/>
      <c r="BG71" s="154"/>
      <c r="BH71" s="154"/>
    </row>
    <row r="72" spans="1:60" outlineLevel="1">
      <c r="A72" s="155"/>
      <c r="B72" s="162"/>
      <c r="C72" s="250" t="s">
        <v>205</v>
      </c>
      <c r="D72" s="251"/>
      <c r="E72" s="252"/>
      <c r="F72" s="253"/>
      <c r="G72" s="254"/>
      <c r="H72" s="171"/>
      <c r="I72" s="171"/>
      <c r="J72" s="171"/>
      <c r="K72" s="171"/>
      <c r="L72" s="171"/>
      <c r="M72" s="171"/>
      <c r="N72" s="164"/>
      <c r="O72" s="164"/>
      <c r="P72" s="164"/>
      <c r="Q72" s="164"/>
      <c r="R72" s="164"/>
      <c r="S72" s="164"/>
      <c r="T72" s="165"/>
      <c r="U72" s="164"/>
      <c r="V72" s="154"/>
      <c r="W72" s="154"/>
      <c r="X72" s="154"/>
      <c r="Y72" s="154"/>
      <c r="Z72" s="154"/>
      <c r="AA72" s="154"/>
      <c r="AB72" s="154"/>
      <c r="AC72" s="154"/>
      <c r="AD72" s="154"/>
      <c r="AE72" s="154" t="s">
        <v>127</v>
      </c>
      <c r="AF72" s="154"/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7" t="str">
        <f t="shared" si="28"/>
        <v>RS232, RS485 GO, Ethernet 10 / 100 Mbps</v>
      </c>
      <c r="BB72" s="154"/>
      <c r="BC72" s="154"/>
      <c r="BD72" s="154"/>
      <c r="BE72" s="154"/>
      <c r="BF72" s="154"/>
      <c r="BG72" s="154"/>
      <c r="BH72" s="154"/>
    </row>
    <row r="73" spans="1:60" outlineLevel="1">
      <c r="A73" s="155"/>
      <c r="B73" s="162"/>
      <c r="C73" s="250" t="s">
        <v>206</v>
      </c>
      <c r="D73" s="251"/>
      <c r="E73" s="252"/>
      <c r="F73" s="253"/>
      <c r="G73" s="254"/>
      <c r="H73" s="171"/>
      <c r="I73" s="171"/>
      <c r="J73" s="171"/>
      <c r="K73" s="171"/>
      <c r="L73" s="171"/>
      <c r="M73" s="171"/>
      <c r="N73" s="164"/>
      <c r="O73" s="164"/>
      <c r="P73" s="164"/>
      <c r="Q73" s="164"/>
      <c r="R73" s="164"/>
      <c r="S73" s="164"/>
      <c r="T73" s="165"/>
      <c r="U73" s="164"/>
      <c r="V73" s="154"/>
      <c r="W73" s="154"/>
      <c r="X73" s="154"/>
      <c r="Y73" s="154"/>
      <c r="Z73" s="154"/>
      <c r="AA73" s="154"/>
      <c r="AB73" s="154"/>
      <c r="AC73" s="154"/>
      <c r="AD73" s="154"/>
      <c r="AE73" s="154" t="s">
        <v>127</v>
      </c>
      <c r="AF73" s="154"/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7" t="str">
        <f t="shared" si="28"/>
        <v>Integrovaný webový server</v>
      </c>
      <c r="BB73" s="154"/>
      <c r="BC73" s="154"/>
      <c r="BD73" s="154"/>
      <c r="BE73" s="154"/>
      <c r="BF73" s="154"/>
      <c r="BG73" s="154"/>
      <c r="BH73" s="154"/>
    </row>
    <row r="74" spans="1:60" outlineLevel="1">
      <c r="A74" s="155"/>
      <c r="B74" s="162"/>
      <c r="C74" s="250" t="s">
        <v>207</v>
      </c>
      <c r="D74" s="251"/>
      <c r="E74" s="252"/>
      <c r="F74" s="253"/>
      <c r="G74" s="254"/>
      <c r="H74" s="171"/>
      <c r="I74" s="171"/>
      <c r="J74" s="171"/>
      <c r="K74" s="171"/>
      <c r="L74" s="171"/>
      <c r="M74" s="171"/>
      <c r="N74" s="164"/>
      <c r="O74" s="164"/>
      <c r="P74" s="164"/>
      <c r="Q74" s="164"/>
      <c r="R74" s="164"/>
      <c r="S74" s="164"/>
      <c r="T74" s="165"/>
      <c r="U74" s="164"/>
      <c r="V74" s="154"/>
      <c r="W74" s="154"/>
      <c r="X74" s="154"/>
      <c r="Y74" s="154"/>
      <c r="Z74" s="154"/>
      <c r="AA74" s="154"/>
      <c r="AB74" s="154"/>
      <c r="AC74" s="154"/>
      <c r="AD74" s="154"/>
      <c r="AE74" s="154" t="s">
        <v>127</v>
      </c>
      <c r="AF74" s="154"/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7" t="str">
        <f t="shared" si="28"/>
        <v>Slot na micro SD kartu</v>
      </c>
      <c r="BB74" s="154"/>
      <c r="BC74" s="154"/>
      <c r="BD74" s="154"/>
      <c r="BE74" s="154"/>
      <c r="BF74" s="154"/>
      <c r="BG74" s="154"/>
      <c r="BH74" s="154"/>
    </row>
    <row r="75" spans="1:60" outlineLevel="1">
      <c r="A75" s="155"/>
      <c r="B75" s="162"/>
      <c r="C75" s="250" t="s">
        <v>208</v>
      </c>
      <c r="D75" s="251"/>
      <c r="E75" s="252"/>
      <c r="F75" s="253"/>
      <c r="G75" s="254"/>
      <c r="H75" s="171"/>
      <c r="I75" s="171"/>
      <c r="J75" s="171"/>
      <c r="K75" s="171"/>
      <c r="L75" s="171"/>
      <c r="M75" s="171"/>
      <c r="N75" s="164"/>
      <c r="O75" s="164"/>
      <c r="P75" s="164"/>
      <c r="Q75" s="164"/>
      <c r="R75" s="164"/>
      <c r="S75" s="164"/>
      <c r="T75" s="165"/>
      <c r="U75" s="164"/>
      <c r="V75" s="154"/>
      <c r="W75" s="154"/>
      <c r="X75" s="154"/>
      <c r="Y75" s="154"/>
      <c r="Z75" s="154"/>
      <c r="AA75" s="154"/>
      <c r="AB75" s="154"/>
      <c r="AC75" s="154"/>
      <c r="AD75" s="154"/>
      <c r="AE75" s="154" t="s">
        <v>127</v>
      </c>
      <c r="AF75" s="154"/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7" t="str">
        <f t="shared" si="28"/>
        <v>Montáž na DIN lištu 35 mm</v>
      </c>
      <c r="BB75" s="154"/>
      <c r="BC75" s="154"/>
      <c r="BD75" s="154"/>
      <c r="BE75" s="154"/>
      <c r="BF75" s="154"/>
      <c r="BG75" s="154"/>
      <c r="BH75" s="154"/>
    </row>
    <row r="76" spans="1:60" outlineLevel="1">
      <c r="A76" s="155">
        <v>47</v>
      </c>
      <c r="B76" s="162" t="s">
        <v>209</v>
      </c>
      <c r="C76" s="191" t="s">
        <v>210</v>
      </c>
      <c r="D76" s="164" t="s">
        <v>211</v>
      </c>
      <c r="E76" s="168">
        <v>20</v>
      </c>
      <c r="F76" s="170"/>
      <c r="G76" s="171">
        <f>ROUND(E76*F76,2)</f>
        <v>0</v>
      </c>
      <c r="H76" s="170"/>
      <c r="I76" s="171">
        <f>ROUND(E76*H76,2)</f>
        <v>0</v>
      </c>
      <c r="J76" s="170"/>
      <c r="K76" s="171">
        <f>ROUND(E76*J76,2)</f>
        <v>0</v>
      </c>
      <c r="L76" s="171">
        <v>21</v>
      </c>
      <c r="M76" s="171">
        <f>G76*(1+L76/100)</f>
        <v>0</v>
      </c>
      <c r="N76" s="164">
        <v>0</v>
      </c>
      <c r="O76" s="164">
        <f>ROUND(E76*N76,5)</f>
        <v>0</v>
      </c>
      <c r="P76" s="164">
        <v>0</v>
      </c>
      <c r="Q76" s="164">
        <f>ROUND(E76*P76,5)</f>
        <v>0</v>
      </c>
      <c r="R76" s="164"/>
      <c r="S76" s="164"/>
      <c r="T76" s="165">
        <v>0</v>
      </c>
      <c r="U76" s="164">
        <f>ROUND(E76*T76,2)</f>
        <v>0</v>
      </c>
      <c r="V76" s="154"/>
      <c r="W76" s="154"/>
      <c r="X76" s="154"/>
      <c r="Y76" s="154"/>
      <c r="Z76" s="154"/>
      <c r="AA76" s="154"/>
      <c r="AB76" s="154"/>
      <c r="AC76" s="154"/>
      <c r="AD76" s="154"/>
      <c r="AE76" s="154" t="s">
        <v>99</v>
      </c>
      <c r="AF76" s="154"/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>
      <c r="A77" s="156" t="s">
        <v>94</v>
      </c>
      <c r="B77" s="163" t="s">
        <v>66</v>
      </c>
      <c r="C77" s="192" t="s">
        <v>26</v>
      </c>
      <c r="D77" s="166"/>
      <c r="E77" s="169"/>
      <c r="F77" s="172"/>
      <c r="G77" s="172">
        <f>SUMIF(AE78:AE80,"&lt;&gt;NOR",G78:G80)</f>
        <v>0</v>
      </c>
      <c r="H77" s="172"/>
      <c r="I77" s="172">
        <f>SUM(I78:I80)</f>
        <v>0</v>
      </c>
      <c r="J77" s="172"/>
      <c r="K77" s="172">
        <f>SUM(K78:K80)</f>
        <v>0</v>
      </c>
      <c r="L77" s="172"/>
      <c r="M77" s="172">
        <f>SUM(M78:M80)</f>
        <v>0</v>
      </c>
      <c r="N77" s="166"/>
      <c r="O77" s="166">
        <f>SUM(O78:O80)</f>
        <v>0</v>
      </c>
      <c r="P77" s="166"/>
      <c r="Q77" s="166">
        <f>SUM(Q78:Q80)</f>
        <v>0</v>
      </c>
      <c r="R77" s="166"/>
      <c r="S77" s="166"/>
      <c r="T77" s="167"/>
      <c r="U77" s="166">
        <f>SUM(U78:U80)</f>
        <v>0</v>
      </c>
      <c r="AE77" t="s">
        <v>95</v>
      </c>
    </row>
    <row r="78" spans="1:60" outlineLevel="1">
      <c r="A78" s="155">
        <v>48</v>
      </c>
      <c r="B78" s="162" t="s">
        <v>212</v>
      </c>
      <c r="C78" s="191" t="s">
        <v>213</v>
      </c>
      <c r="D78" s="164" t="s">
        <v>143</v>
      </c>
      <c r="E78" s="168">
        <v>1</v>
      </c>
      <c r="F78" s="170"/>
      <c r="G78" s="171">
        <f>ROUND(E78*F78,2)</f>
        <v>0</v>
      </c>
      <c r="H78" s="170"/>
      <c r="I78" s="171">
        <f>ROUND(E78*H78,2)</f>
        <v>0</v>
      </c>
      <c r="J78" s="170"/>
      <c r="K78" s="171">
        <f>ROUND(E78*J78,2)</f>
        <v>0</v>
      </c>
      <c r="L78" s="171">
        <v>21</v>
      </c>
      <c r="M78" s="171">
        <f>G78*(1+L78/100)</f>
        <v>0</v>
      </c>
      <c r="N78" s="164">
        <v>0</v>
      </c>
      <c r="O78" s="164">
        <f>ROUND(E78*N78,5)</f>
        <v>0</v>
      </c>
      <c r="P78" s="164">
        <v>0</v>
      </c>
      <c r="Q78" s="164">
        <f>ROUND(E78*P78,5)</f>
        <v>0</v>
      </c>
      <c r="R78" s="164"/>
      <c r="S78" s="164"/>
      <c r="T78" s="165">
        <v>0</v>
      </c>
      <c r="U78" s="164">
        <f>ROUND(E78*T78,2)</f>
        <v>0</v>
      </c>
      <c r="V78" s="154"/>
      <c r="W78" s="154"/>
      <c r="X78" s="154"/>
      <c r="Y78" s="154"/>
      <c r="Z78" s="154"/>
      <c r="AA78" s="154"/>
      <c r="AB78" s="154"/>
      <c r="AC78" s="154"/>
      <c r="AD78" s="154"/>
      <c r="AE78" s="154" t="s">
        <v>99</v>
      </c>
      <c r="AF78" s="154"/>
      <c r="AG78" s="154"/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1">
      <c r="A79" s="155">
        <v>49</v>
      </c>
      <c r="B79" s="162" t="s">
        <v>214</v>
      </c>
      <c r="C79" s="191" t="s">
        <v>215</v>
      </c>
      <c r="D79" s="164" t="s">
        <v>143</v>
      </c>
      <c r="E79" s="168">
        <v>1</v>
      </c>
      <c r="F79" s="170"/>
      <c r="G79" s="171">
        <f>ROUND(E79*F79,2)</f>
        <v>0</v>
      </c>
      <c r="H79" s="170"/>
      <c r="I79" s="171">
        <f>ROUND(E79*H79,2)</f>
        <v>0</v>
      </c>
      <c r="J79" s="170"/>
      <c r="K79" s="171">
        <f>ROUND(E79*J79,2)</f>
        <v>0</v>
      </c>
      <c r="L79" s="171">
        <v>21</v>
      </c>
      <c r="M79" s="171">
        <f>G79*(1+L79/100)</f>
        <v>0</v>
      </c>
      <c r="N79" s="164">
        <v>0</v>
      </c>
      <c r="O79" s="164">
        <f>ROUND(E79*N79,5)</f>
        <v>0</v>
      </c>
      <c r="P79" s="164">
        <v>0</v>
      </c>
      <c r="Q79" s="164">
        <f>ROUND(E79*P79,5)</f>
        <v>0</v>
      </c>
      <c r="R79" s="164"/>
      <c r="S79" s="164"/>
      <c r="T79" s="165">
        <v>0</v>
      </c>
      <c r="U79" s="164">
        <f>ROUND(E79*T79,2)</f>
        <v>0</v>
      </c>
      <c r="V79" s="154"/>
      <c r="W79" s="154"/>
      <c r="X79" s="154"/>
      <c r="Y79" s="154"/>
      <c r="Z79" s="154"/>
      <c r="AA79" s="154"/>
      <c r="AB79" s="154"/>
      <c r="AC79" s="154"/>
      <c r="AD79" s="154"/>
      <c r="AE79" s="154" t="s">
        <v>99</v>
      </c>
      <c r="AF79" s="154"/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>
      <c r="A80" s="180">
        <v>50</v>
      </c>
      <c r="B80" s="181" t="s">
        <v>216</v>
      </c>
      <c r="C80" s="193" t="s">
        <v>217</v>
      </c>
      <c r="D80" s="182" t="s">
        <v>143</v>
      </c>
      <c r="E80" s="183">
        <v>1</v>
      </c>
      <c r="F80" s="184"/>
      <c r="G80" s="185">
        <f>ROUND(E80*F80,2)</f>
        <v>0</v>
      </c>
      <c r="H80" s="184"/>
      <c r="I80" s="185">
        <f>ROUND(E80*H80,2)</f>
        <v>0</v>
      </c>
      <c r="J80" s="184"/>
      <c r="K80" s="185">
        <f>ROUND(E80*J80,2)</f>
        <v>0</v>
      </c>
      <c r="L80" s="185">
        <v>21</v>
      </c>
      <c r="M80" s="185">
        <f>G80*(1+L80/100)</f>
        <v>0</v>
      </c>
      <c r="N80" s="182">
        <v>0</v>
      </c>
      <c r="O80" s="182">
        <f>ROUND(E80*N80,5)</f>
        <v>0</v>
      </c>
      <c r="P80" s="182">
        <v>0</v>
      </c>
      <c r="Q80" s="182">
        <f>ROUND(E80*P80,5)</f>
        <v>0</v>
      </c>
      <c r="R80" s="182"/>
      <c r="S80" s="182"/>
      <c r="T80" s="186">
        <v>0</v>
      </c>
      <c r="U80" s="182">
        <f>ROUND(E80*T80,2)</f>
        <v>0</v>
      </c>
      <c r="V80" s="154"/>
      <c r="W80" s="154"/>
      <c r="X80" s="154"/>
      <c r="Y80" s="154"/>
      <c r="Z80" s="154"/>
      <c r="AA80" s="154"/>
      <c r="AB80" s="154"/>
      <c r="AC80" s="154"/>
      <c r="AD80" s="154"/>
      <c r="AE80" s="154" t="s">
        <v>99</v>
      </c>
      <c r="AF80" s="154"/>
      <c r="AG80" s="154"/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31">
      <c r="A81" s="6"/>
      <c r="B81" s="7" t="s">
        <v>220</v>
      </c>
      <c r="C81" s="194" t="s">
        <v>220</v>
      </c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AC81">
        <v>12</v>
      </c>
      <c r="AD81">
        <v>21</v>
      </c>
    </row>
    <row r="82" spans="1:31">
      <c r="A82" s="187"/>
      <c r="B82" s="188">
        <v>26</v>
      </c>
      <c r="C82" s="195" t="s">
        <v>220</v>
      </c>
      <c r="D82" s="189"/>
      <c r="E82" s="189"/>
      <c r="F82" s="189"/>
      <c r="G82" s="190">
        <f>G8+G32+G50+G66+G77</f>
        <v>0</v>
      </c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AC82">
        <f>SUMIF(L7:L80,AC81,G7:G80)</f>
        <v>0</v>
      </c>
      <c r="AD82">
        <f>SUMIF(L7:L80,AD81,G7:G80)</f>
        <v>0</v>
      </c>
      <c r="AE82" t="s">
        <v>221</v>
      </c>
    </row>
    <row r="83" spans="1:31">
      <c r="A83" s="6"/>
      <c r="B83" s="7" t="s">
        <v>220</v>
      </c>
      <c r="C83" s="194" t="s">
        <v>220</v>
      </c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>
      <c r="A84" s="6"/>
      <c r="B84" s="7" t="s">
        <v>220</v>
      </c>
      <c r="C84" s="194" t="s">
        <v>220</v>
      </c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>
      <c r="A85" s="255">
        <v>33</v>
      </c>
      <c r="B85" s="255"/>
      <c r="C85" s="25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>
      <c r="A86" s="257"/>
      <c r="B86" s="258"/>
      <c r="C86" s="259"/>
      <c r="D86" s="258"/>
      <c r="E86" s="258"/>
      <c r="F86" s="258"/>
      <c r="G86" s="260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AE86" t="s">
        <v>222</v>
      </c>
    </row>
    <row r="87" spans="1:31">
      <c r="A87" s="261"/>
      <c r="B87" s="262"/>
      <c r="C87" s="263"/>
      <c r="D87" s="262"/>
      <c r="E87" s="262"/>
      <c r="F87" s="262"/>
      <c r="G87" s="264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>
      <c r="A88" s="261"/>
      <c r="B88" s="262"/>
      <c r="C88" s="263"/>
      <c r="D88" s="262"/>
      <c r="E88" s="262"/>
      <c r="F88" s="262"/>
      <c r="G88" s="264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1">
      <c r="A89" s="261"/>
      <c r="B89" s="262"/>
      <c r="C89" s="263"/>
      <c r="D89" s="262"/>
      <c r="E89" s="262"/>
      <c r="F89" s="262"/>
      <c r="G89" s="264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31">
      <c r="A90" s="265"/>
      <c r="B90" s="266"/>
      <c r="C90" s="267"/>
      <c r="D90" s="266"/>
      <c r="E90" s="266"/>
      <c r="F90" s="266"/>
      <c r="G90" s="268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31">
      <c r="A91" s="6"/>
      <c r="B91" s="7" t="s">
        <v>220</v>
      </c>
      <c r="C91" s="194" t="s">
        <v>220</v>
      </c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31">
      <c r="C92" s="196"/>
      <c r="AE92" t="s">
        <v>223</v>
      </c>
    </row>
  </sheetData>
  <mergeCells count="24">
    <mergeCell ref="C61:G61"/>
    <mergeCell ref="A1:G1"/>
    <mergeCell ref="C2:G2"/>
    <mergeCell ref="C3:G3"/>
    <mergeCell ref="C4:G4"/>
    <mergeCell ref="C22:G22"/>
    <mergeCell ref="C23:G23"/>
    <mergeCell ref="C24:G24"/>
    <mergeCell ref="C25:G25"/>
    <mergeCell ref="C57:G57"/>
    <mergeCell ref="C58:G58"/>
    <mergeCell ref="C59:G59"/>
    <mergeCell ref="A86:G90"/>
    <mergeCell ref="C62:G62"/>
    <mergeCell ref="C63:G63"/>
    <mergeCell ref="C68:G68"/>
    <mergeCell ref="C69:G69"/>
    <mergeCell ref="C70:G70"/>
    <mergeCell ref="C71:G71"/>
    <mergeCell ref="C72:G72"/>
    <mergeCell ref="C73:G73"/>
    <mergeCell ref="C74:G74"/>
    <mergeCell ref="C75:G75"/>
    <mergeCell ref="A85:C85"/>
  </mergeCells>
  <pageMargins left="0.59055118110236204" right="0.39370078740157499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Libor Fiala</cp:lastModifiedBy>
  <cp:lastPrinted>2024-03-10T15:20:45Z</cp:lastPrinted>
  <dcterms:created xsi:type="dcterms:W3CDTF">2009-04-08T07:15:50Z</dcterms:created>
  <dcterms:modified xsi:type="dcterms:W3CDTF">2024-03-10T15:20:48Z</dcterms:modified>
</cp:coreProperties>
</file>